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91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'2025'!$A$1:$V$115</definedName>
  </definedNames>
  <calcPr calcId="162913"/>
</workbook>
</file>

<file path=xl/calcChain.xml><?xml version="1.0" encoding="utf-8"?>
<calcChain xmlns="http://schemas.openxmlformats.org/spreadsheetml/2006/main">
  <c r="L64" i="23" l="1"/>
  <c r="Z7" i="23" l="1"/>
  <c r="Y51" i="23"/>
  <c r="X51" i="23"/>
  <c r="F66" i="23" l="1"/>
  <c r="M75" i="23" l="1"/>
  <c r="L75" i="23"/>
  <c r="U66" i="23"/>
  <c r="N66" i="23"/>
  <c r="P66" i="23"/>
  <c r="Q66" i="23" s="1"/>
  <c r="P52" i="23" l="1"/>
  <c r="E68" i="23"/>
  <c r="F58" i="23"/>
  <c r="F52" i="23"/>
  <c r="V52" i="23" s="1"/>
  <c r="A53" i="23"/>
  <c r="N52" i="23" l="1"/>
  <c r="Q52" i="23"/>
  <c r="P91" i="23"/>
  <c r="P90" i="23"/>
  <c r="P89" i="23"/>
  <c r="P88" i="23"/>
  <c r="P86" i="23"/>
  <c r="P84" i="23"/>
  <c r="P81" i="23"/>
  <c r="P50" i="23"/>
  <c r="P49" i="23"/>
  <c r="P48" i="23"/>
  <c r="P47" i="23"/>
  <c r="P46" i="23"/>
  <c r="P45" i="23"/>
  <c r="P44" i="23"/>
  <c r="P43" i="23"/>
  <c r="P42" i="23"/>
  <c r="P41" i="23"/>
  <c r="P40" i="23"/>
  <c r="P39" i="23"/>
  <c r="P38" i="23"/>
  <c r="P36" i="23"/>
  <c r="P35" i="23"/>
  <c r="P34" i="23"/>
  <c r="P33" i="23"/>
  <c r="P32" i="23"/>
  <c r="P31" i="23"/>
  <c r="P30" i="23"/>
  <c r="P29" i="23"/>
  <c r="P28" i="23"/>
  <c r="P27" i="23"/>
  <c r="P26" i="23"/>
  <c r="P25" i="23"/>
  <c r="P24" i="23"/>
  <c r="P23" i="23"/>
  <c r="P21" i="23"/>
  <c r="P20" i="23"/>
  <c r="P19" i="23"/>
  <c r="P17" i="23"/>
  <c r="P16" i="23"/>
  <c r="P13" i="23"/>
  <c r="P12" i="23"/>
  <c r="P11" i="23"/>
  <c r="P10" i="23"/>
  <c r="P8" i="23"/>
  <c r="P7" i="23"/>
  <c r="T75" i="23"/>
  <c r="U52" i="23"/>
  <c r="K112" i="23" l="1"/>
  <c r="K107" i="23"/>
  <c r="K98" i="23"/>
  <c r="K97" i="23"/>
  <c r="K96" i="23" s="1"/>
  <c r="K87" i="23"/>
  <c r="K80" i="23"/>
  <c r="K92" i="23" s="1"/>
  <c r="K75" i="23"/>
  <c r="K73" i="23"/>
  <c r="K108" i="23" s="1"/>
  <c r="K62" i="23"/>
  <c r="K76" i="23" s="1"/>
  <c r="K37" i="23"/>
  <c r="K22" i="23"/>
  <c r="K18" i="23"/>
  <c r="K15" i="23"/>
  <c r="K9" i="23"/>
  <c r="K111" i="23" l="1"/>
  <c r="K74" i="23"/>
  <c r="K70" i="23" s="1"/>
  <c r="K110" i="23"/>
  <c r="K101" i="23"/>
  <c r="K14" i="23"/>
  <c r="K51" i="23" s="1"/>
  <c r="K109" i="23" l="1"/>
  <c r="K106" i="23" s="1"/>
  <c r="K103" i="23"/>
  <c r="K78" i="23"/>
  <c r="P54" i="23"/>
  <c r="P55" i="23"/>
  <c r="P56" i="23"/>
  <c r="P57" i="23"/>
  <c r="P59" i="23"/>
  <c r="P60" i="23"/>
  <c r="P61" i="23"/>
  <c r="P64" i="23"/>
  <c r="P65" i="23"/>
  <c r="P67" i="23"/>
  <c r="P68" i="23"/>
  <c r="P69" i="23"/>
  <c r="K113" i="23" l="1"/>
  <c r="E57" i="23"/>
  <c r="J112" i="23" l="1"/>
  <c r="J107" i="23"/>
  <c r="J98" i="23"/>
  <c r="J97" i="23" s="1"/>
  <c r="J96" i="23" s="1"/>
  <c r="J87" i="23"/>
  <c r="J80" i="23"/>
  <c r="J92" i="23" s="1"/>
  <c r="J101" i="23" s="1"/>
  <c r="J75" i="23"/>
  <c r="J73" i="23"/>
  <c r="J108" i="23" s="1"/>
  <c r="J62" i="23"/>
  <c r="J76" i="23" s="1"/>
  <c r="J37" i="23"/>
  <c r="J22" i="23"/>
  <c r="J18" i="23"/>
  <c r="J15" i="23"/>
  <c r="J9" i="23"/>
  <c r="J14" i="23" l="1"/>
  <c r="J51" i="23" s="1"/>
  <c r="J103" i="23" s="1"/>
  <c r="J74" i="23"/>
  <c r="J70" i="23" s="1"/>
  <c r="J111" i="23"/>
  <c r="J110" i="23"/>
  <c r="L62" i="23"/>
  <c r="L76" i="23" s="1"/>
  <c r="L9" i="23"/>
  <c r="J109" i="23" l="1"/>
  <c r="J106" i="23" s="1"/>
  <c r="J113" i="23" s="1"/>
  <c r="J78" i="23"/>
  <c r="T62" i="23"/>
  <c r="T76" i="23" s="1"/>
  <c r="F68" i="23" l="1"/>
  <c r="V68" i="23" s="1"/>
  <c r="F60" i="23"/>
  <c r="N60" i="23" l="1"/>
  <c r="S60" i="23"/>
  <c r="O68" i="23"/>
  <c r="N68" i="23"/>
  <c r="O60" i="23"/>
  <c r="S68" i="23"/>
  <c r="R68" i="23"/>
  <c r="Q68" i="23"/>
  <c r="Q60" i="23"/>
  <c r="V60" i="23"/>
  <c r="U60" i="23"/>
  <c r="R60" i="23"/>
  <c r="I112" i="23"/>
  <c r="I107" i="23"/>
  <c r="I98" i="23"/>
  <c r="I97" i="23"/>
  <c r="I96" i="23" s="1"/>
  <c r="I87" i="23"/>
  <c r="I80" i="23"/>
  <c r="I92" i="23" s="1"/>
  <c r="I75" i="23"/>
  <c r="I73" i="23"/>
  <c r="I108" i="23" s="1"/>
  <c r="I69" i="23"/>
  <c r="I62" i="23"/>
  <c r="I76" i="23" s="1"/>
  <c r="I111" i="23" s="1"/>
  <c r="I37" i="23"/>
  <c r="I22" i="23"/>
  <c r="I18" i="23"/>
  <c r="I15" i="23"/>
  <c r="I14" i="23" s="1"/>
  <c r="I9" i="23"/>
  <c r="I110" i="23" l="1"/>
  <c r="I109" i="23"/>
  <c r="I51" i="23"/>
  <c r="I103" i="23" s="1"/>
  <c r="I74" i="23"/>
  <c r="I70" i="23" s="1"/>
  <c r="I106" i="23"/>
  <c r="I101" i="23"/>
  <c r="P85" i="23"/>
  <c r="I113" i="23" l="1"/>
  <c r="I78" i="23"/>
  <c r="P73" i="23"/>
  <c r="L73" i="23"/>
  <c r="F85" i="23"/>
  <c r="Q85" i="23" s="1"/>
  <c r="N85" i="23" l="1"/>
  <c r="U85" i="23"/>
  <c r="M62" i="23" l="1"/>
  <c r="M76" i="23" s="1"/>
  <c r="M73" i="23"/>
  <c r="H73" i="23"/>
  <c r="G73" i="23"/>
  <c r="E73" i="23"/>
  <c r="F57" i="23"/>
  <c r="V57" i="23" s="1"/>
  <c r="P62" i="23" l="1"/>
  <c r="P76" i="23" s="1"/>
  <c r="N57" i="23"/>
  <c r="O57" i="23"/>
  <c r="Q57" i="23"/>
  <c r="R57" i="23"/>
  <c r="S57" i="23"/>
  <c r="U68" i="23"/>
  <c r="H112" i="23" l="1"/>
  <c r="H108" i="23"/>
  <c r="H107" i="23"/>
  <c r="H98" i="23"/>
  <c r="H97" i="23"/>
  <c r="H96" i="23"/>
  <c r="H87" i="23"/>
  <c r="H80" i="23"/>
  <c r="H92" i="23" s="1"/>
  <c r="H75" i="23"/>
  <c r="H62" i="23"/>
  <c r="H76" i="23" s="1"/>
  <c r="H37" i="23"/>
  <c r="H22" i="23"/>
  <c r="H18" i="23"/>
  <c r="H15" i="23"/>
  <c r="H9" i="23"/>
  <c r="H110" i="23" l="1"/>
  <c r="H101" i="23"/>
  <c r="H14" i="23"/>
  <c r="H51" i="23"/>
  <c r="H103" i="23" s="1"/>
  <c r="H74" i="23"/>
  <c r="H70" i="23" s="1"/>
  <c r="H111" i="23"/>
  <c r="H109" i="23" l="1"/>
  <c r="H106" i="23" s="1"/>
  <c r="H113" i="23" s="1"/>
  <c r="H78" i="23"/>
  <c r="F105" i="23"/>
  <c r="F104" i="23"/>
  <c r="F100" i="23"/>
  <c r="F99" i="23"/>
  <c r="F95" i="23"/>
  <c r="F94" i="23"/>
  <c r="U94" i="23" s="1"/>
  <c r="F93" i="23"/>
  <c r="U93" i="23" s="1"/>
  <c r="F91" i="23"/>
  <c r="F90" i="23"/>
  <c r="F89" i="23"/>
  <c r="F88" i="23"/>
  <c r="F86" i="23"/>
  <c r="F84" i="23"/>
  <c r="F83" i="23"/>
  <c r="F82" i="23"/>
  <c r="F81" i="23"/>
  <c r="G75" i="23"/>
  <c r="F61" i="23"/>
  <c r="F7" i="23"/>
  <c r="S7" i="23" s="1"/>
  <c r="T100" i="23"/>
  <c r="T112" i="23" s="1"/>
  <c r="T99" i="23"/>
  <c r="A94" i="23"/>
  <c r="A95" i="23" s="1"/>
  <c r="V89" i="23" l="1"/>
  <c r="O89" i="23"/>
  <c r="O86" i="23"/>
  <c r="V86" i="23"/>
  <c r="U61" i="23"/>
  <c r="Q61" i="23"/>
  <c r="R61" i="23"/>
  <c r="R89" i="23"/>
  <c r="S89" i="23"/>
  <c r="O61" i="23"/>
  <c r="S61" i="23"/>
  <c r="U83" i="23" l="1"/>
  <c r="T73" i="23"/>
  <c r="U57" i="23"/>
  <c r="F75" i="23" l="1"/>
  <c r="F73" i="23"/>
  <c r="F72" i="23"/>
  <c r="F71" i="23"/>
  <c r="F69" i="23"/>
  <c r="F67" i="23"/>
  <c r="V67" i="23" s="1"/>
  <c r="F65" i="23"/>
  <c r="F64" i="23"/>
  <c r="F63" i="23"/>
  <c r="F59" i="23"/>
  <c r="F56" i="23"/>
  <c r="F55" i="23"/>
  <c r="F54" i="23"/>
  <c r="F53" i="23"/>
  <c r="S53" i="23" s="1"/>
  <c r="F50" i="23"/>
  <c r="F49" i="23"/>
  <c r="V49" i="23" s="1"/>
  <c r="F48" i="23"/>
  <c r="F47" i="23"/>
  <c r="F46" i="23"/>
  <c r="F45" i="23"/>
  <c r="O45" i="23" s="1"/>
  <c r="F44" i="23"/>
  <c r="F43" i="23"/>
  <c r="F42" i="23"/>
  <c r="F41" i="23"/>
  <c r="F40" i="23"/>
  <c r="F39" i="23"/>
  <c r="F38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V8" i="23" s="1"/>
  <c r="L107" i="23"/>
  <c r="L108" i="23"/>
  <c r="L112" i="23"/>
  <c r="L98" i="23"/>
  <c r="L97" i="23" s="1"/>
  <c r="L96" i="23" s="1"/>
  <c r="L87" i="23"/>
  <c r="L80" i="23"/>
  <c r="L92" i="23" s="1"/>
  <c r="L74" i="23"/>
  <c r="L70" i="23" s="1"/>
  <c r="L22" i="23"/>
  <c r="L18" i="23"/>
  <c r="L15" i="23"/>
  <c r="V30" i="23" l="1"/>
  <c r="R30" i="23"/>
  <c r="S30" i="23"/>
  <c r="N30" i="23"/>
  <c r="V31" i="23"/>
  <c r="O31" i="23"/>
  <c r="N31" i="23"/>
  <c r="O46" i="23"/>
  <c r="V46" i="23"/>
  <c r="O67" i="23"/>
  <c r="N67" i="23"/>
  <c r="O69" i="23"/>
  <c r="N69" i="23"/>
  <c r="O29" i="23"/>
  <c r="V29" i="23"/>
  <c r="Q55" i="23"/>
  <c r="R55" i="23"/>
  <c r="N55" i="23"/>
  <c r="O55" i="23"/>
  <c r="N64" i="23"/>
  <c r="O64" i="23"/>
  <c r="S42" i="23"/>
  <c r="R42" i="23"/>
  <c r="V65" i="23"/>
  <c r="N65" i="23"/>
  <c r="O65" i="23"/>
  <c r="Q67" i="23"/>
  <c r="R67" i="23"/>
  <c r="S67" i="23"/>
  <c r="S69" i="23"/>
  <c r="R69" i="23"/>
  <c r="Q69" i="23"/>
  <c r="Q59" i="23"/>
  <c r="R59" i="23"/>
  <c r="Q56" i="23"/>
  <c r="R56" i="23"/>
  <c r="V73" i="23"/>
  <c r="R73" i="23"/>
  <c r="V63" i="23"/>
  <c r="N63" i="23"/>
  <c r="O63" i="23"/>
  <c r="V64" i="23"/>
  <c r="V69" i="23"/>
  <c r="U73" i="23"/>
  <c r="S73" i="23"/>
  <c r="O73" i="23"/>
  <c r="N73" i="23"/>
  <c r="V10" i="23"/>
  <c r="O10" i="23"/>
  <c r="V13" i="23"/>
  <c r="O13" i="23"/>
  <c r="L101" i="23"/>
  <c r="L111" i="23"/>
  <c r="L14" i="23"/>
  <c r="L51" i="23" s="1"/>
  <c r="V11" i="23"/>
  <c r="O11" i="23"/>
  <c r="L110" i="23"/>
  <c r="U42" i="23"/>
  <c r="Q42" i="23"/>
  <c r="L78" i="23" l="1"/>
  <c r="L109" i="23"/>
  <c r="L106" i="23" s="1"/>
  <c r="L103" i="23"/>
  <c r="E75" i="23"/>
  <c r="U55" i="23"/>
  <c r="A54" i="23"/>
  <c r="A55" i="23" s="1"/>
  <c r="A56" i="23" s="1"/>
  <c r="A57" i="23" s="1"/>
  <c r="A58" i="23" s="1"/>
  <c r="A59" i="23" s="1"/>
  <c r="A60" i="23" s="1"/>
  <c r="G112" i="23"/>
  <c r="F112" i="23" s="1"/>
  <c r="S54" i="23"/>
  <c r="Q54" i="23" l="1"/>
  <c r="R54" i="23"/>
  <c r="L113" i="23"/>
  <c r="A61" i="23"/>
  <c r="A62" i="23" s="1"/>
  <c r="U67" i="23"/>
  <c r="S55" i="23"/>
  <c r="U54" i="23"/>
  <c r="N56" i="23"/>
  <c r="O56" i="23"/>
  <c r="U56" i="23"/>
  <c r="S56" i="23"/>
  <c r="O54" i="23"/>
  <c r="N54" i="23"/>
  <c r="E108" i="23"/>
  <c r="E107" i="23"/>
  <c r="E100" i="23"/>
  <c r="E112" i="23" s="1"/>
  <c r="E98" i="23"/>
  <c r="E110" i="23" s="1"/>
  <c r="E87" i="23"/>
  <c r="E80" i="23"/>
  <c r="E92" i="23" s="1"/>
  <c r="E62" i="23"/>
  <c r="E76" i="23" s="1"/>
  <c r="E37" i="23"/>
  <c r="P37" i="23" s="1"/>
  <c r="E22" i="23"/>
  <c r="P22" i="23" s="1"/>
  <c r="E18" i="23"/>
  <c r="P18" i="23" s="1"/>
  <c r="E15" i="23"/>
  <c r="P15" i="23" s="1"/>
  <c r="E9" i="23"/>
  <c r="P9" i="23" s="1"/>
  <c r="E97" i="23" l="1"/>
  <c r="E96" i="23" s="1"/>
  <c r="E101" i="23" s="1"/>
  <c r="E14" i="23"/>
  <c r="E74" i="23"/>
  <c r="E70" i="23" s="1"/>
  <c r="P14" i="23" l="1"/>
  <c r="P51" i="23" s="1"/>
  <c r="E51" i="23"/>
  <c r="E111" i="23"/>
  <c r="E109" i="23" s="1"/>
  <c r="E106" i="23" s="1"/>
  <c r="T98" i="23"/>
  <c r="T97" i="23" s="1"/>
  <c r="T96" i="23" s="1"/>
  <c r="T87" i="23"/>
  <c r="T80" i="23"/>
  <c r="T92" i="23" s="1"/>
  <c r="T37" i="23"/>
  <c r="T22" i="23"/>
  <c r="T18" i="23"/>
  <c r="T15" i="23"/>
  <c r="T9" i="23"/>
  <c r="E103" i="23" l="1"/>
  <c r="E113" i="23" s="1"/>
  <c r="E78" i="23"/>
  <c r="T14" i="23"/>
  <c r="T51" i="23" s="1"/>
  <c r="T74" i="23"/>
  <c r="T70" i="23" s="1"/>
  <c r="T101" i="23"/>
  <c r="U21" i="23"/>
  <c r="T108" i="23"/>
  <c r="M108" i="23"/>
  <c r="G108" i="23"/>
  <c r="F108" i="23" s="1"/>
  <c r="D108" i="23"/>
  <c r="T107" i="23"/>
  <c r="P107" i="23"/>
  <c r="M107" i="23"/>
  <c r="G107" i="23"/>
  <c r="F107" i="23" s="1"/>
  <c r="D107" i="23"/>
  <c r="M100" i="23"/>
  <c r="D100" i="23"/>
  <c r="D112" i="23" s="1"/>
  <c r="M98" i="23"/>
  <c r="M97" i="23" s="1"/>
  <c r="G98" i="23"/>
  <c r="D98" i="23"/>
  <c r="D97" i="23" s="1"/>
  <c r="P95" i="23"/>
  <c r="P93" i="23"/>
  <c r="P98" i="23" s="1"/>
  <c r="P97" i="23" s="1"/>
  <c r="N89" i="23"/>
  <c r="N88" i="23"/>
  <c r="M87" i="23"/>
  <c r="G87" i="23"/>
  <c r="F87" i="23" s="1"/>
  <c r="D87" i="23"/>
  <c r="A87" i="23"/>
  <c r="N84" i="23"/>
  <c r="P80" i="23"/>
  <c r="S81" i="23"/>
  <c r="M80" i="23"/>
  <c r="M92" i="23" s="1"/>
  <c r="G80" i="23"/>
  <c r="D80" i="23"/>
  <c r="D92" i="23" s="1"/>
  <c r="D75" i="23"/>
  <c r="Q72" i="23"/>
  <c r="S64" i="23"/>
  <c r="P63" i="23"/>
  <c r="U63" i="23"/>
  <c r="G62" i="23"/>
  <c r="D62" i="23"/>
  <c r="D76" i="23" s="1"/>
  <c r="D111" i="23" s="1"/>
  <c r="S59" i="23"/>
  <c r="P53" i="23"/>
  <c r="P75" i="23" s="1"/>
  <c r="P74" i="23" s="1"/>
  <c r="P70" i="23" s="1"/>
  <c r="S50" i="23"/>
  <c r="S48" i="23"/>
  <c r="U46" i="23"/>
  <c r="S44" i="23"/>
  <c r="A44" i="23"/>
  <c r="A45" i="23" s="1"/>
  <c r="A46" i="23" s="1"/>
  <c r="A47" i="23" s="1"/>
  <c r="A48" i="23" s="1"/>
  <c r="A49" i="23" s="1"/>
  <c r="A50" i="23" s="1"/>
  <c r="U43" i="23"/>
  <c r="U40" i="23"/>
  <c r="O39" i="23"/>
  <c r="M37" i="23"/>
  <c r="G37" i="23"/>
  <c r="F37" i="23" s="1"/>
  <c r="D37" i="23"/>
  <c r="S36" i="23"/>
  <c r="S32" i="23"/>
  <c r="U31" i="23"/>
  <c r="U30" i="23"/>
  <c r="N29" i="23"/>
  <c r="A29" i="23"/>
  <c r="A30" i="23" s="1"/>
  <c r="A31" i="23" s="1"/>
  <c r="A32" i="23" s="1"/>
  <c r="A33" i="23" s="1"/>
  <c r="A34" i="23" s="1"/>
  <c r="A35" i="23" s="1"/>
  <c r="A36" i="23" s="1"/>
  <c r="A37" i="23" s="1"/>
  <c r="S27" i="23"/>
  <c r="S26" i="23"/>
  <c r="U24" i="23"/>
  <c r="U23" i="23"/>
  <c r="M22" i="23"/>
  <c r="G22" i="23"/>
  <c r="F22" i="23" s="1"/>
  <c r="U19" i="23"/>
  <c r="M18" i="23"/>
  <c r="G18" i="23"/>
  <c r="F18" i="23" s="1"/>
  <c r="D18" i="23"/>
  <c r="S17" i="23"/>
  <c r="O16" i="23"/>
  <c r="M15" i="23"/>
  <c r="G15" i="23"/>
  <c r="F15" i="23" s="1"/>
  <c r="D15" i="23"/>
  <c r="S11" i="23"/>
  <c r="N10" i="23"/>
  <c r="M9" i="23"/>
  <c r="G9" i="23"/>
  <c r="F9" i="23" s="1"/>
  <c r="D9" i="23"/>
  <c r="A8" i="23"/>
  <c r="C5" i="23"/>
  <c r="D5" i="23" s="1"/>
  <c r="E5" i="23" s="1"/>
  <c r="F5" i="23" s="1"/>
  <c r="G5" i="23" s="1"/>
  <c r="H5" i="23" s="1"/>
  <c r="I5" i="23" s="1"/>
  <c r="J5" i="23" s="1"/>
  <c r="K5" i="23" s="1"/>
  <c r="L5" i="23" s="1"/>
  <c r="N5" i="23" s="1"/>
  <c r="O5" i="23" s="1"/>
  <c r="P5" i="23" s="1"/>
  <c r="Q5" i="23" s="1"/>
  <c r="R5" i="23" s="1"/>
  <c r="G97" i="23" l="1"/>
  <c r="F97" i="23" s="1"/>
  <c r="F98" i="23"/>
  <c r="G76" i="23"/>
  <c r="F62" i="23"/>
  <c r="V62" i="23" s="1"/>
  <c r="V108" i="23"/>
  <c r="S108" i="23"/>
  <c r="O108" i="23"/>
  <c r="G92" i="23"/>
  <c r="F92" i="23" s="1"/>
  <c r="F80" i="23"/>
  <c r="O80" i="23" s="1"/>
  <c r="M74" i="23"/>
  <c r="M70" i="23" s="1"/>
  <c r="P100" i="23"/>
  <c r="P112" i="23" s="1"/>
  <c r="Q112" i="23" s="1"/>
  <c r="S35" i="23"/>
  <c r="V35" i="23"/>
  <c r="N21" i="23"/>
  <c r="Q21" i="23"/>
  <c r="U49" i="23"/>
  <c r="O49" i="23"/>
  <c r="V33" i="23"/>
  <c r="O33" i="23"/>
  <c r="D96" i="23"/>
  <c r="D101" i="23" s="1"/>
  <c r="T78" i="23"/>
  <c r="Q34" i="23"/>
  <c r="Q45" i="23"/>
  <c r="Q46" i="23"/>
  <c r="S46" i="23"/>
  <c r="R48" i="23"/>
  <c r="U50" i="23"/>
  <c r="D110" i="23"/>
  <c r="U48" i="23"/>
  <c r="N18" i="23"/>
  <c r="R38" i="23"/>
  <c r="Q41" i="23"/>
  <c r="R90" i="23"/>
  <c r="R12" i="23"/>
  <c r="R23" i="23"/>
  <c r="R25" i="23"/>
  <c r="O48" i="23"/>
  <c r="Q50" i="23"/>
  <c r="Q47" i="23"/>
  <c r="S86" i="23"/>
  <c r="P110" i="23"/>
  <c r="M14" i="23"/>
  <c r="M51" i="23" s="1"/>
  <c r="U32" i="23"/>
  <c r="Q33" i="23"/>
  <c r="U29" i="23"/>
  <c r="N32" i="23"/>
  <c r="S33" i="23"/>
  <c r="U39" i="23"/>
  <c r="O53" i="23"/>
  <c r="Q64" i="23"/>
  <c r="S29" i="23"/>
  <c r="S39" i="23"/>
  <c r="R7" i="23"/>
  <c r="O32" i="23"/>
  <c r="R64" i="23"/>
  <c r="Q84" i="23"/>
  <c r="O9" i="23"/>
  <c r="R11" i="23"/>
  <c r="R32" i="23"/>
  <c r="V53" i="23"/>
  <c r="Q86" i="23"/>
  <c r="R8" i="23"/>
  <c r="Q13" i="23"/>
  <c r="D14" i="23"/>
  <c r="V23" i="23"/>
  <c r="N46" i="23"/>
  <c r="N48" i="23"/>
  <c r="Q99" i="23"/>
  <c r="O17" i="23"/>
  <c r="Q20" i="23"/>
  <c r="S25" i="23"/>
  <c r="O43" i="23"/>
  <c r="R17" i="23"/>
  <c r="R31" i="23"/>
  <c r="R43" i="23"/>
  <c r="S90" i="23"/>
  <c r="S16" i="23"/>
  <c r="U17" i="23"/>
  <c r="O24" i="23"/>
  <c r="S31" i="23"/>
  <c r="V43" i="23"/>
  <c r="S12" i="23"/>
  <c r="G14" i="23"/>
  <c r="U16" i="23"/>
  <c r="V17" i="23"/>
  <c r="U18" i="23"/>
  <c r="V24" i="23"/>
  <c r="V32" i="23"/>
  <c r="G110" i="23"/>
  <c r="F110" i="23" s="1"/>
  <c r="N99" i="23"/>
  <c r="R37" i="23"/>
  <c r="O37" i="23"/>
  <c r="V37" i="23"/>
  <c r="O27" i="23"/>
  <c r="O19" i="23"/>
  <c r="S23" i="23"/>
  <c r="Q26" i="23"/>
  <c r="Q48" i="23"/>
  <c r="R53" i="23"/>
  <c r="U59" i="23"/>
  <c r="P87" i="23"/>
  <c r="R87" i="23" s="1"/>
  <c r="U10" i="23"/>
  <c r="U13" i="23"/>
  <c r="O18" i="23"/>
  <c r="R19" i="23"/>
  <c r="N23" i="23"/>
  <c r="Q22" i="23"/>
  <c r="R26" i="23"/>
  <c r="Q27" i="23"/>
  <c r="S41" i="23"/>
  <c r="Q11" i="23"/>
  <c r="N17" i="23"/>
  <c r="S18" i="23"/>
  <c r="V19" i="23"/>
  <c r="O23" i="23"/>
  <c r="U27" i="23"/>
  <c r="Q29" i="23"/>
  <c r="Q31" i="23"/>
  <c r="R34" i="23"/>
  <c r="U35" i="23"/>
  <c r="V40" i="23"/>
  <c r="Q44" i="23"/>
  <c r="V48" i="23"/>
  <c r="N75" i="23"/>
  <c r="V18" i="23"/>
  <c r="N27" i="23"/>
  <c r="Q30" i="23"/>
  <c r="R33" i="23"/>
  <c r="N35" i="23"/>
  <c r="O41" i="23"/>
  <c r="Q49" i="23"/>
  <c r="P92" i="23"/>
  <c r="S20" i="23"/>
  <c r="O35" i="23"/>
  <c r="U36" i="23"/>
  <c r="S38" i="23"/>
  <c r="R49" i="23"/>
  <c r="Q53" i="23"/>
  <c r="V27" i="23"/>
  <c r="N13" i="23"/>
  <c r="O40" i="23"/>
  <c r="Q43" i="23"/>
  <c r="Q10" i="23"/>
  <c r="R27" i="23"/>
  <c r="R35" i="23"/>
  <c r="R41" i="23"/>
  <c r="S49" i="23"/>
  <c r="S8" i="23"/>
  <c r="Q35" i="23"/>
  <c r="N39" i="23"/>
  <c r="R40" i="23"/>
  <c r="R45" i="23"/>
  <c r="Q82" i="23"/>
  <c r="N93" i="23"/>
  <c r="U8" i="23"/>
  <c r="U20" i="23"/>
  <c r="V28" i="23"/>
  <c r="O28" i="23"/>
  <c r="U28" i="23"/>
  <c r="N28" i="23"/>
  <c r="U38" i="23"/>
  <c r="Q40" i="23"/>
  <c r="U44" i="23"/>
  <c r="V47" i="23"/>
  <c r="O8" i="23"/>
  <c r="N9" i="23"/>
  <c r="V12" i="23"/>
  <c r="O12" i="23"/>
  <c r="U12" i="23"/>
  <c r="N12" i="23"/>
  <c r="U34" i="23"/>
  <c r="Q36" i="23"/>
  <c r="U45" i="23"/>
  <c r="V59" i="23"/>
  <c r="O59" i="23"/>
  <c r="S63" i="23"/>
  <c r="M110" i="23"/>
  <c r="M112" i="23"/>
  <c r="N112" i="23" s="1"/>
  <c r="N100" i="23"/>
  <c r="D109" i="23"/>
  <c r="D106" i="23" s="1"/>
  <c r="N7" i="23"/>
  <c r="U7" i="23"/>
  <c r="N11" i="23"/>
  <c r="R16" i="23"/>
  <c r="Q16" i="23"/>
  <c r="V16" i="23"/>
  <c r="Q17" i="23"/>
  <c r="Q19" i="23"/>
  <c r="V26" i="23"/>
  <c r="O26" i="23"/>
  <c r="U26" i="23"/>
  <c r="R28" i="23"/>
  <c r="Q32" i="23"/>
  <c r="N34" i="23"/>
  <c r="V34" i="23"/>
  <c r="R36" i="23"/>
  <c r="Q38" i="23"/>
  <c r="U41" i="23"/>
  <c r="N45" i="23"/>
  <c r="V45" i="23"/>
  <c r="R47" i="23"/>
  <c r="N59" i="23"/>
  <c r="Q65" i="23"/>
  <c r="U65" i="23"/>
  <c r="R65" i="23"/>
  <c r="S65" i="23"/>
  <c r="V9" i="23"/>
  <c r="U9" i="23"/>
  <c r="V44" i="23"/>
  <c r="O44" i="23"/>
  <c r="U69" i="23"/>
  <c r="S10" i="23"/>
  <c r="R10" i="23"/>
  <c r="R18" i="23"/>
  <c r="O20" i="23"/>
  <c r="U22" i="23"/>
  <c r="O22" i="23"/>
  <c r="N22" i="23"/>
  <c r="V25" i="23"/>
  <c r="O25" i="23"/>
  <c r="U25" i="23"/>
  <c r="N25" i="23"/>
  <c r="Q28" i="23"/>
  <c r="N37" i="23"/>
  <c r="S37" i="23"/>
  <c r="R46" i="23"/>
  <c r="O7" i="23"/>
  <c r="V7" i="23"/>
  <c r="Q8" i="23"/>
  <c r="Q12" i="23"/>
  <c r="N16" i="23"/>
  <c r="R20" i="23"/>
  <c r="V22" i="23"/>
  <c r="Q25" i="23"/>
  <c r="N26" i="23"/>
  <c r="S28" i="23"/>
  <c r="R29" i="23"/>
  <c r="O34" i="23"/>
  <c r="U37" i="23"/>
  <c r="N41" i="23"/>
  <c r="V41" i="23"/>
  <c r="R44" i="23"/>
  <c r="S47" i="23"/>
  <c r="D74" i="23"/>
  <c r="D70" i="23" s="1"/>
  <c r="N81" i="23"/>
  <c r="Q81" i="23"/>
  <c r="O81" i="23"/>
  <c r="R81" i="23"/>
  <c r="M96" i="23"/>
  <c r="M101" i="23" s="1"/>
  <c r="G96" i="23"/>
  <c r="F96" i="23" s="1"/>
  <c r="V36" i="23"/>
  <c r="O36" i="23"/>
  <c r="U47" i="23"/>
  <c r="R63" i="23"/>
  <c r="S87" i="23"/>
  <c r="N87" i="23"/>
  <c r="Q88" i="23"/>
  <c r="Q91" i="23"/>
  <c r="N91" i="23"/>
  <c r="R91" i="23"/>
  <c r="S91" i="23"/>
  <c r="U107" i="23"/>
  <c r="Q107" i="23"/>
  <c r="N107" i="23"/>
  <c r="N36" i="23"/>
  <c r="N47" i="23"/>
  <c r="O91" i="23"/>
  <c r="N95" i="23"/>
  <c r="Q95" i="23"/>
  <c r="N108" i="23"/>
  <c r="U108" i="23"/>
  <c r="Q7" i="23"/>
  <c r="S9" i="23"/>
  <c r="V38" i="23"/>
  <c r="O38" i="23"/>
  <c r="N8" i="23"/>
  <c r="U11" i="23"/>
  <c r="S13" i="23"/>
  <c r="R13" i="23"/>
  <c r="N20" i="23"/>
  <c r="V20" i="23"/>
  <c r="D22" i="23"/>
  <c r="Q23" i="23"/>
  <c r="S34" i="23"/>
  <c r="Q37" i="23"/>
  <c r="N38" i="23"/>
  <c r="R39" i="23"/>
  <c r="Q39" i="23"/>
  <c r="V39" i="23"/>
  <c r="N44" i="23"/>
  <c r="S45" i="23"/>
  <c r="O47" i="23"/>
  <c r="N61" i="23"/>
  <c r="Q63" i="23"/>
  <c r="G111" i="23"/>
  <c r="F111" i="23" s="1"/>
  <c r="N82" i="23"/>
  <c r="O87" i="23"/>
  <c r="Q18" i="23"/>
  <c r="S19" i="23"/>
  <c r="S24" i="23"/>
  <c r="U33" i="23"/>
  <c r="S40" i="23"/>
  <c r="S43" i="23"/>
  <c r="N50" i="23"/>
  <c r="R50" i="23"/>
  <c r="R84" i="23"/>
  <c r="N86" i="23"/>
  <c r="R86" i="23"/>
  <c r="N90" i="23"/>
  <c r="Q90" i="23"/>
  <c r="O90" i="23"/>
  <c r="R9" i="23"/>
  <c r="N19" i="23"/>
  <c r="N24" i="23"/>
  <c r="N33" i="23"/>
  <c r="N40" i="23"/>
  <c r="N43" i="23"/>
  <c r="Q89" i="23"/>
  <c r="N49" i="23"/>
  <c r="N53" i="23"/>
  <c r="U53" i="23"/>
  <c r="U64" i="23"/>
  <c r="S84" i="23"/>
  <c r="Q93" i="23"/>
  <c r="O84" i="23"/>
  <c r="P96" i="23" l="1"/>
  <c r="Q100" i="23"/>
  <c r="G74" i="23"/>
  <c r="F76" i="23"/>
  <c r="O76" i="23" s="1"/>
  <c r="T5" i="23"/>
  <c r="U5" i="23" s="1"/>
  <c r="V5" i="23" s="1"/>
  <c r="U62" i="23"/>
  <c r="R80" i="23"/>
  <c r="F14" i="23"/>
  <c r="U14" i="23" s="1"/>
  <c r="M78" i="23"/>
  <c r="M111" i="23"/>
  <c r="M109" i="23" s="1"/>
  <c r="M106" i="23" s="1"/>
  <c r="S80" i="23"/>
  <c r="Q87" i="23"/>
  <c r="Q75" i="23"/>
  <c r="D51" i="23"/>
  <c r="D103" i="23" s="1"/>
  <c r="S62" i="23"/>
  <c r="O62" i="23"/>
  <c r="Q80" i="23"/>
  <c r="N62" i="23"/>
  <c r="N80" i="23"/>
  <c r="G51" i="23"/>
  <c r="Q9" i="23"/>
  <c r="S22" i="23"/>
  <c r="Q98" i="23"/>
  <c r="N98" i="23"/>
  <c r="P101" i="23"/>
  <c r="R22" i="23"/>
  <c r="R62" i="23"/>
  <c r="Q62" i="23"/>
  <c r="R75" i="23"/>
  <c r="M103" i="23"/>
  <c r="O75" i="23"/>
  <c r="U75" i="23"/>
  <c r="G101" i="23"/>
  <c r="F101" i="23" s="1"/>
  <c r="S75" i="23"/>
  <c r="V75" i="23"/>
  <c r="Q110" i="23"/>
  <c r="N110" i="23"/>
  <c r="R110" i="23"/>
  <c r="S110" i="23"/>
  <c r="O110" i="23"/>
  <c r="P111" i="23"/>
  <c r="P109" i="23" s="1"/>
  <c r="S111" i="23"/>
  <c r="N97" i="23"/>
  <c r="Q97" i="23"/>
  <c r="R24" i="23"/>
  <c r="Q24" i="23"/>
  <c r="G109" i="23"/>
  <c r="F109" i="23" s="1"/>
  <c r="V15" i="23"/>
  <c r="U15" i="23"/>
  <c r="O15" i="23"/>
  <c r="S15" i="23"/>
  <c r="N15" i="23"/>
  <c r="Q15" i="23"/>
  <c r="R15" i="23"/>
  <c r="N96" i="23"/>
  <c r="Q96" i="23"/>
  <c r="S92" i="23"/>
  <c r="Q92" i="23"/>
  <c r="R92" i="23"/>
  <c r="O92" i="23"/>
  <c r="N92" i="23"/>
  <c r="Q76" i="23" l="1"/>
  <c r="N76" i="23"/>
  <c r="U76" i="23"/>
  <c r="S76" i="23"/>
  <c r="V76" i="23"/>
  <c r="R76" i="23"/>
  <c r="G70" i="23"/>
  <c r="F70" i="23" s="1"/>
  <c r="Q70" i="23" s="1"/>
  <c r="F74" i="23"/>
  <c r="S74" i="23" s="1"/>
  <c r="O111" i="23"/>
  <c r="N111" i="23"/>
  <c r="Q73" i="23"/>
  <c r="P108" i="23"/>
  <c r="P78" i="23"/>
  <c r="S14" i="23"/>
  <c r="N14" i="23"/>
  <c r="V14" i="23"/>
  <c r="R14" i="23"/>
  <c r="Q14" i="23"/>
  <c r="O14" i="23"/>
  <c r="G78" i="23"/>
  <c r="F78" i="23" s="1"/>
  <c r="F51" i="23"/>
  <c r="M113" i="23"/>
  <c r="D78" i="23"/>
  <c r="D113" i="23"/>
  <c r="G103" i="23"/>
  <c r="F103" i="23" s="1"/>
  <c r="P103" i="23"/>
  <c r="R111" i="23"/>
  <c r="G106" i="23"/>
  <c r="F106" i="23" s="1"/>
  <c r="O101" i="23"/>
  <c r="R101" i="23"/>
  <c r="Q101" i="23"/>
  <c r="N101" i="23"/>
  <c r="S101" i="23"/>
  <c r="Q111" i="23"/>
  <c r="N74" i="23" l="1"/>
  <c r="O74" i="23"/>
  <c r="V74" i="23"/>
  <c r="Q74" i="23"/>
  <c r="R74" i="23"/>
  <c r="U74" i="23"/>
  <c r="Q108" i="23"/>
  <c r="R108" i="23"/>
  <c r="P106" i="23"/>
  <c r="P113" i="23" s="1"/>
  <c r="R51" i="23"/>
  <c r="O51" i="23"/>
  <c r="N51" i="23"/>
  <c r="S51" i="23"/>
  <c r="V51" i="23"/>
  <c r="U51" i="23"/>
  <c r="Q51" i="23"/>
  <c r="S103" i="23"/>
  <c r="G113" i="23"/>
  <c r="F113" i="23" s="1"/>
  <c r="N70" i="23"/>
  <c r="R70" i="23"/>
  <c r="V70" i="23"/>
  <c r="U70" i="23"/>
  <c r="S70" i="23"/>
  <c r="O70" i="23"/>
  <c r="S109" i="23"/>
  <c r="N109" i="23"/>
  <c r="O109" i="23"/>
  <c r="R109" i="23"/>
  <c r="Q109" i="23"/>
  <c r="R103" i="23" l="1"/>
  <c r="Q103" i="23"/>
  <c r="N103" i="23"/>
  <c r="O103" i="23"/>
  <c r="Q78" i="23"/>
  <c r="N78" i="23"/>
  <c r="R78" i="23"/>
  <c r="O78" i="23"/>
  <c r="S78" i="23"/>
  <c r="V78" i="23"/>
  <c r="U78" i="23"/>
  <c r="Q106" i="23"/>
  <c r="N106" i="23"/>
  <c r="R106" i="23"/>
  <c r="S106" i="23"/>
  <c r="O106" i="23"/>
  <c r="Q113" i="23" l="1"/>
  <c r="S113" i="23"/>
  <c r="O113" i="23"/>
  <c r="R113" i="23"/>
  <c r="N113" i="23"/>
  <c r="V90" i="23" l="1"/>
  <c r="V92" i="23"/>
  <c r="V80" i="23"/>
  <c r="V88" i="23"/>
  <c r="V91" i="23"/>
  <c r="V87" i="23"/>
  <c r="U80" i="23"/>
  <c r="U88" i="23"/>
  <c r="T103" i="23"/>
  <c r="V101" i="23"/>
  <c r="U91" i="23"/>
  <c r="V81" i="23"/>
  <c r="U86" i="23"/>
  <c r="U89" i="23"/>
  <c r="V84" i="23"/>
  <c r="T111" i="23"/>
  <c r="V111" i="23" s="1"/>
  <c r="U84" i="23"/>
  <c r="V82" i="23"/>
  <c r="U99" i="23"/>
  <c r="U98" i="23"/>
  <c r="T110" i="23"/>
  <c r="V110" i="23" s="1"/>
  <c r="U82" i="23"/>
  <c r="U90" i="23"/>
  <c r="U100" i="23"/>
  <c r="U112" i="23"/>
  <c r="U101" i="23"/>
  <c r="U81" i="23"/>
  <c r="U97" i="23"/>
  <c r="U92" i="23"/>
  <c r="U87" i="23"/>
  <c r="U96" i="23"/>
  <c r="U95" i="23"/>
  <c r="T109" i="23" l="1"/>
  <c r="T106" i="23" s="1"/>
  <c r="U110" i="23"/>
  <c r="V103" i="23"/>
  <c r="U103" i="23"/>
  <c r="U111" i="23"/>
  <c r="U109" i="23" l="1"/>
  <c r="T113" i="23"/>
  <c r="U113" i="23" s="1"/>
  <c r="V109" i="23"/>
  <c r="U106" i="23" l="1"/>
  <c r="V113" i="23"/>
  <c r="V106" i="23"/>
</calcChain>
</file>

<file path=xl/sharedStrings.xml><?xml version="1.0" encoding="utf-8"?>
<sst xmlns="http://schemas.openxmlformats.org/spreadsheetml/2006/main" count="227" uniqueCount="210">
  <si>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</si>
  <si>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</si>
  <si>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</si>
  <si>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</si>
  <si>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</si>
  <si>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</si>
  <si>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</si>
  <si>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</si>
  <si>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</si>
  <si>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</si>
  <si>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</si>
  <si>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</si>
  <si>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</si>
  <si>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</si>
  <si>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</si>
  <si>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</si>
  <si>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</si>
  <si>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</si>
  <si>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</si>
  <si>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</si>
  <si>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</si>
  <si>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</si>
  <si>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</si>
  <si>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</si>
  <si>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</si>
  <si>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</si>
  <si>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</si>
  <si>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</si>
  <si>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</si>
  <si>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</si>
  <si>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</si>
  <si>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</si>
  <si>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</si>
  <si>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</si>
  <si>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</si>
  <si>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</si>
  <si>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</si>
  <si>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</si>
  <si>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</si>
  <si>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</si>
  <si>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</si>
  <si>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</si>
  <si>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</si>
  <si>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</si>
  <si>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</si>
  <si>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</si>
  <si>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</si>
  <si>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</si>
  <si>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</si>
  <si>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</si>
  <si>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</si>
  <si>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</si>
  <si>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</si>
  <si>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</si>
  <si>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</si>
  <si>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</si>
  <si>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</si>
  <si>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</si>
  <si>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</si>
  <si>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</si>
  <si>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</si>
  <si>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</si>
  <si>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</si>
  <si>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</si>
  <si>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</si>
  <si>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</si>
  <si>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</si>
  <si>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</si>
  <si>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</si>
  <si>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</si>
  <si>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</si>
  <si>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</si>
  <si>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</si>
  <si>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</si>
  <si>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</si>
  <si>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</si>
  <si>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</si>
  <si>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</si>
  <si>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</si>
  <si>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</si>
  <si>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</si>
  <si>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</si>
  <si>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</si>
  <si>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</si>
  <si>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</si>
  <si>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</si>
  <si>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</si>
  <si>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</si>
  <si>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</si>
  <si>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</si>
  <si>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</si>
  <si>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</si>
  <si>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</si>
  <si>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</si>
  <si>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</si>
  <si>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</si>
  <si>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</si>
  <si>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</si>
  <si>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</si>
  <si>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</si>
  <si>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</si>
  <si>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</si>
  <si>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</si>
  <si>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</si>
  <si>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</si>
  <si>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</si>
  <si>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</si>
  <si>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</si>
  <si>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</si>
  <si>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</si>
  <si>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</si>
  <si>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</si>
  <si>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</si>
  <si>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</si>
  <si>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</si>
  <si>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</si>
  <si>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</si>
  <si>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</si>
  <si>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</si>
  <si>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</si>
  <si>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</si>
  <si>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</si>
  <si>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</si>
  <si>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</si>
  <si>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</si>
  <si>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</si>
  <si>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</si>
  <si>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</si>
  <si>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</si>
  <si>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</si>
  <si>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</si>
  <si>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</si>
  <si>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</si>
  <si>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</si>
  <si>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</si>
  <si>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</si>
  <si>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</si>
  <si>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</si>
  <si>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</si>
  <si>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</si>
  <si>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</si>
  <si>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</si>
  <si>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</si>
  <si>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</si>
  <si>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</si>
  <si>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</si>
  <si>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</si>
  <si>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</si>
  <si>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</si>
  <si>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</si>
  <si>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</si>
  <si>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</si>
  <si>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</si>
  <si>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</si>
  <si>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</si>
  <si>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</si>
  <si>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</si>
  <si>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</si>
  <si>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</si>
  <si>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</si>
  <si>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</si>
  <si>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</si>
  <si>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</si>
  <si>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</si>
  <si>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</si>
  <si>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</si>
  <si>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</si>
  <si>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</si>
  <si>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</si>
  <si>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</si>
  <si>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</si>
  <si>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</si>
  <si>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березень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</si>
  <si>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</si>
  <si>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</si>
  <si>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</si>
  <si>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</si>
  <si>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</si>
  <si>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</si>
  <si>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</si>
  <si>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</si>
  <si>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</si>
  <si>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</si>
  <si>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лютий</t>
  </si>
  <si>
    <t>Надходження коштів від відшкодування втрат сільськогосподарського і лісогосподарського виробництва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</si>
  <si>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</si>
  <si>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</si>
  <si>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травень</t>
  </si>
  <si>
    <t>квітень</t>
  </si>
  <si>
    <t>червень</t>
  </si>
  <si>
    <t>Надійшло за січень - червень 2025р.</t>
  </si>
  <si>
    <t>План на січень  - червень 2025 року</t>
  </si>
  <si>
    <t>Відхилення надходжень до плану на  січень  - червень 2025 року</t>
  </si>
  <si>
    <t>План на  січень  - червень 2025р. (розрахунковий)</t>
  </si>
  <si>
    <t xml:space="preserve">Відхилення надходжень до плану на  січень  - червень 2025 року (розрахунковий) </t>
  </si>
  <si>
    <t>% виконання до бюджету на 2025р. (норма 50,0%)</t>
  </si>
  <si>
    <t>Надійшло за  січень  - червень 2024р.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</si>
  <si>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</si>
  <si>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41033500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</si>
  <si>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</si>
  <si>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</si>
  <si>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</si>
  <si>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11.1.</t>
  </si>
  <si>
    <t>11.2.</t>
  </si>
  <si>
    <t>11.3.</t>
  </si>
  <si>
    <t>11.4.</t>
  </si>
  <si>
    <t>11.5.</t>
  </si>
  <si>
    <t>11.6.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</si>
  <si>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</si>
  <si>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Аналіз виконання бюджету Вінницької міської територіальної громади за січень - червень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</si>
</sst>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5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i/>
      <sz val="18"/>
      <color rgb="FFFF0000"/>
      <name val="Times New Roman"/>
      <family val="1"/>
      <charset val="204"/>
    </font>
    <font>
      <b/>
      <i/>
      <sz val="18"/>
      <name val="Times New Roman Cyr"/>
      <charset val="204"/>
    </font>
    <font>
      <b/>
      <i/>
      <sz val="16"/>
      <name val="Times New Roman Cyr"/>
      <family val="1"/>
      <charset val="204"/>
    </font>
    <font>
      <b/>
      <i/>
      <sz val="12"/>
      <name val="Times New Roman Cyr"/>
      <charset val="204"/>
    </font>
    <font>
      <b/>
      <i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1" fillId="0" borderId="0"/>
  </cellStyleXfs>
  <cellXfs count="163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18" fillId="0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3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6" fillId="0" borderId="0" xfId="2" applyFont="1" applyFill="1"/>
    <xf numFmtId="0" fontId="2" fillId="0" borderId="0" xfId="2" applyFont="1" applyFill="1"/>
    <xf numFmtId="0" fontId="16" fillId="0" borderId="0" xfId="2" applyFont="1" applyFill="1" applyBorder="1"/>
    <xf numFmtId="0" fontId="3" fillId="0" borderId="0" xfId="2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4" fillId="0" borderId="0" xfId="1" applyFont="1" applyFill="1" applyBorder="1"/>
    <xf numFmtId="0" fontId="17" fillId="0" borderId="0" xfId="2" applyFont="1" applyFill="1"/>
    <xf numFmtId="0" fontId="11" fillId="0" borderId="0" xfId="1" applyFont="1" applyFill="1" applyBorder="1"/>
    <xf numFmtId="49" fontId="12" fillId="0" borderId="1" xfId="2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26" fillId="0" borderId="0" xfId="1" applyFont="1" applyFill="1" applyBorder="1"/>
    <xf numFmtId="49" fontId="23" fillId="0" borderId="1" xfId="1" applyNumberFormat="1" applyFont="1" applyFill="1" applyBorder="1" applyAlignment="1">
      <alignment horizontal="left" vertical="center" wrapText="1"/>
    </xf>
    <xf numFmtId="0" fontId="28" fillId="2" borderId="1" xfId="1" applyFont="1" applyFill="1" applyBorder="1" applyAlignment="1">
      <alignment horizontal="center" vertical="center"/>
    </xf>
    <xf numFmtId="2" fontId="29" fillId="2" borderId="1" xfId="1" applyNumberFormat="1" applyFont="1" applyFill="1" applyBorder="1" applyAlignment="1">
      <alignment horizontal="center" vertical="center" wrapText="1"/>
    </xf>
    <xf numFmtId="0" fontId="28" fillId="2" borderId="0" xfId="1" applyFont="1" applyFill="1" applyBorder="1"/>
    <xf numFmtId="0" fontId="29" fillId="2" borderId="1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/>
    </xf>
    <xf numFmtId="49" fontId="29" fillId="2" borderId="1" xfId="1" applyNumberFormat="1" applyFont="1" applyFill="1" applyBorder="1" applyAlignment="1">
      <alignment horizontal="center" vertical="center" wrapText="1"/>
    </xf>
    <xf numFmtId="0" fontId="30" fillId="2" borderId="0" xfId="1" applyFont="1" applyFill="1" applyBorder="1"/>
    <xf numFmtId="49" fontId="29" fillId="0" borderId="1" xfId="1" applyNumberFormat="1" applyFont="1" applyFill="1" applyBorder="1" applyAlignment="1">
      <alignment horizontal="center" vertical="center" wrapText="1"/>
    </xf>
    <xf numFmtId="0" fontId="28" fillId="0" borderId="0" xfId="1" applyFont="1" applyFill="1" applyBorder="1"/>
    <xf numFmtId="0" fontId="29" fillId="0" borderId="1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13" fillId="0" borderId="0" xfId="1" applyFont="1" applyFill="1" applyBorder="1"/>
    <xf numFmtId="0" fontId="25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0" fillId="0" borderId="1" xfId="3" applyNumberFormat="1" applyFont="1" applyFill="1" applyBorder="1" applyAlignment="1">
      <alignment horizontal="center" vertical="center" wrapText="1"/>
    </xf>
    <xf numFmtId="1" fontId="14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5" fillId="0" borderId="1" xfId="3" applyFont="1" applyFill="1" applyBorder="1" applyAlignment="1">
      <alignment horizontal="center" vertical="center"/>
    </xf>
    <xf numFmtId="0" fontId="26" fillId="0" borderId="0" xfId="3" applyFont="1" applyFill="1" applyBorder="1"/>
    <xf numFmtId="0" fontId="22" fillId="0" borderId="1" xfId="3" applyFont="1" applyFill="1" applyBorder="1" applyAlignment="1">
      <alignment horizontal="left" vertical="center" wrapText="1"/>
    </xf>
    <xf numFmtId="166" fontId="29" fillId="2" borderId="1" xfId="3" applyNumberFormat="1" applyFont="1" applyFill="1" applyBorder="1" applyAlignment="1">
      <alignment horizontal="center" vertical="center"/>
    </xf>
    <xf numFmtId="164" fontId="29" fillId="2" borderId="1" xfId="3" applyNumberFormat="1" applyFont="1" applyFill="1" applyBorder="1" applyAlignment="1">
      <alignment horizontal="center" vertical="center"/>
    </xf>
    <xf numFmtId="0" fontId="28" fillId="2" borderId="0" xfId="3" applyFont="1" applyFill="1" applyBorder="1"/>
    <xf numFmtId="166" fontId="29" fillId="0" borderId="1" xfId="3" applyNumberFormat="1" applyFont="1" applyFill="1" applyBorder="1" applyAlignment="1">
      <alignment horizontal="center" vertical="center"/>
    </xf>
    <xf numFmtId="164" fontId="29" fillId="0" borderId="1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2" fillId="0" borderId="1" xfId="2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166" fontId="33" fillId="0" borderId="1" xfId="3" applyNumberFormat="1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left" vertical="center" wrapText="1"/>
    </xf>
    <xf numFmtId="0" fontId="24" fillId="0" borderId="0" xfId="3" applyFont="1" applyFill="1" applyBorder="1"/>
    <xf numFmtId="14" fontId="25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0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49" fontId="22" fillId="0" borderId="1" xfId="1" applyNumberFormat="1" applyFont="1" applyFill="1" applyBorder="1" applyAlignment="1">
      <alignment horizontal="left" vertical="center" wrapText="1"/>
    </xf>
    <xf numFmtId="166" fontId="35" fillId="0" borderId="1" xfId="3" applyNumberFormat="1" applyFont="1" applyFill="1" applyBorder="1" applyAlignment="1">
      <alignment horizontal="center" vertical="center"/>
    </xf>
    <xf numFmtId="167" fontId="34" fillId="0" borderId="1" xfId="1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left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49" fontId="36" fillId="0" borderId="1" xfId="2" applyNumberFormat="1" applyFont="1" applyFill="1" applyBorder="1" applyAlignment="1">
      <alignment horizontal="left" vertical="center" wrapText="1"/>
    </xf>
    <xf numFmtId="0" fontId="36" fillId="0" borderId="1" xfId="2" applyNumberFormat="1" applyFont="1" applyFill="1" applyBorder="1" applyAlignment="1">
      <alignment horizontal="left" vertical="center" wrapText="1"/>
    </xf>
    <xf numFmtId="49" fontId="10" fillId="0" borderId="1" xfId="3" applyNumberFormat="1" applyFont="1" applyFill="1" applyBorder="1" applyAlignment="1">
      <alignment horizontal="center" vertical="center" wrapText="1" shrinkToFit="1"/>
    </xf>
    <xf numFmtId="0" fontId="37" fillId="2" borderId="1" xfId="1" applyFont="1" applyFill="1" applyBorder="1" applyAlignment="1">
      <alignment horizontal="center" vertical="center"/>
    </xf>
    <xf numFmtId="0" fontId="38" fillId="2" borderId="1" xfId="1" applyFont="1" applyFill="1" applyBorder="1" applyAlignment="1">
      <alignment horizontal="center" vertical="center" wrapText="1"/>
    </xf>
    <xf numFmtId="165" fontId="38" fillId="2" borderId="1" xfId="1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/>
    </xf>
    <xf numFmtId="164" fontId="38" fillId="2" borderId="1" xfId="3" applyNumberFormat="1" applyFont="1" applyFill="1" applyBorder="1" applyAlignment="1">
      <alignment horizontal="center" vertical="center"/>
    </xf>
    <xf numFmtId="0" fontId="37" fillId="2" borderId="0" xfId="1" applyFont="1" applyFill="1" applyBorder="1"/>
    <xf numFmtId="49" fontId="38" fillId="2" borderId="1" xfId="1" applyNumberFormat="1" applyFont="1" applyFill="1" applyBorder="1" applyAlignment="1">
      <alignment horizontal="center" vertical="center" wrapText="1"/>
    </xf>
    <xf numFmtId="0" fontId="37" fillId="2" borderId="1" xfId="1" applyFont="1" applyFill="1" applyBorder="1" applyAlignment="1">
      <alignment vertical="center"/>
    </xf>
    <xf numFmtId="0" fontId="18" fillId="0" borderId="1" xfId="1" applyFont="1" applyFill="1" applyBorder="1" applyAlignment="1">
      <alignment horizontal="center" vertical="center" wrapText="1"/>
    </xf>
    <xf numFmtId="49" fontId="28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/>
    </xf>
    <xf numFmtId="49" fontId="35" fillId="0" borderId="1" xfId="1" applyNumberFormat="1" applyFont="1" applyFill="1" applyBorder="1" applyAlignment="1">
      <alignment horizontal="center" vertical="center" wrapText="1"/>
    </xf>
    <xf numFmtId="0" fontId="39" fillId="0" borderId="0" xfId="1" applyFont="1" applyFill="1" applyBorder="1"/>
    <xf numFmtId="49" fontId="36" fillId="0" borderId="1" xfId="3" applyNumberFormat="1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22" fillId="0" borderId="1" xfId="3" applyNumberFormat="1" applyFont="1" applyFill="1" applyBorder="1" applyAlignment="1">
      <alignment horizontal="justify" vertical="center" wrapText="1" shrinkToFit="1"/>
    </xf>
    <xf numFmtId="0" fontId="32" fillId="0" borderId="1" xfId="3" applyNumberFormat="1" applyFont="1" applyFill="1" applyBorder="1" applyAlignment="1">
      <alignment horizontal="justify" vertical="center" wrapText="1" shrinkToFit="1"/>
    </xf>
    <xf numFmtId="0" fontId="36" fillId="0" borderId="1" xfId="3" applyNumberFormat="1" applyFont="1" applyFill="1" applyBorder="1" applyAlignment="1">
      <alignment horizontal="left" vertical="center" wrapText="1" shrinkToFit="1"/>
    </xf>
    <xf numFmtId="0" fontId="11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167" fontId="29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5" fillId="0" borderId="1" xfId="3" applyNumberFormat="1" applyFont="1" applyFill="1" applyBorder="1" applyAlignment="1">
      <alignment horizontal="center" vertical="center" wrapText="1"/>
    </xf>
    <xf numFmtId="167" fontId="29" fillId="2" borderId="1" xfId="3" applyNumberFormat="1" applyFont="1" applyFill="1" applyBorder="1" applyAlignment="1">
      <alignment horizontal="center" vertical="center" wrapText="1"/>
    </xf>
    <xf numFmtId="167" fontId="29" fillId="2" borderId="1" xfId="1" applyNumberFormat="1" applyFont="1" applyFill="1" applyBorder="1" applyAlignment="1">
      <alignment horizontal="center" vertical="center" wrapText="1"/>
    </xf>
    <xf numFmtId="167" fontId="33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6" fontId="29" fillId="2" borderId="1" xfId="1" applyNumberFormat="1" applyFont="1" applyFill="1" applyBorder="1" applyAlignment="1">
      <alignment horizontal="center" vertical="center" wrapText="1"/>
    </xf>
    <xf numFmtId="166" fontId="29" fillId="0" borderId="1" xfId="1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5" fillId="0" borderId="1" xfId="3" applyNumberFormat="1" applyFont="1" applyFill="1" applyBorder="1" applyAlignment="1">
      <alignment horizontal="center" vertical="center" wrapText="1"/>
    </xf>
    <xf numFmtId="166" fontId="35" fillId="0" borderId="1" xfId="1" applyNumberFormat="1" applyFont="1" applyFill="1" applyBorder="1" applyAlignment="1">
      <alignment horizontal="center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6" fontId="29" fillId="2" borderId="1" xfId="3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10" fillId="0" borderId="1" xfId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center" wrapText="1"/>
    </xf>
    <xf numFmtId="166" fontId="34" fillId="0" borderId="1" xfId="3" applyNumberFormat="1" applyFont="1" applyFill="1" applyBorder="1" applyAlignment="1">
      <alignment horizontal="center" vertical="center" wrapText="1"/>
    </xf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164" fontId="35" fillId="0" borderId="1" xfId="3" applyNumberFormat="1" applyFont="1" applyFill="1" applyBorder="1" applyAlignment="1">
      <alignment horizontal="center" vertical="center"/>
    </xf>
    <xf numFmtId="166" fontId="34" fillId="0" borderId="1" xfId="1" applyNumberFormat="1" applyFont="1" applyFill="1" applyBorder="1" applyAlignment="1">
      <alignment horizontal="center" vertical="center" wrapText="1"/>
    </xf>
    <xf numFmtId="167" fontId="34" fillId="0" borderId="1" xfId="3" applyNumberFormat="1" applyFont="1" applyFill="1" applyBorder="1" applyAlignment="1">
      <alignment horizontal="center" vertical="center" wrapText="1"/>
    </xf>
    <xf numFmtId="167" fontId="35" fillId="0" borderId="1" xfId="1" applyNumberFormat="1" applyFont="1" applyFill="1" applyBorder="1" applyAlignment="1">
      <alignment horizontal="center" vertical="center" wrapText="1"/>
    </xf>
    <xf numFmtId="49" fontId="36" fillId="0" borderId="1" xfId="2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/>
    </xf>
    <xf numFmtId="166" fontId="33" fillId="0" borderId="1" xfId="1" applyNumberFormat="1" applyFont="1" applyFill="1" applyBorder="1" applyAlignment="1">
      <alignment horizontal="center" vertical="center" wrapText="1"/>
    </xf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41" fillId="0" borderId="0" xfId="1" applyFont="1" applyFill="1" applyBorder="1"/>
    <xf numFmtId="0" fontId="42" fillId="0" borderId="1" xfId="1" applyFont="1" applyFill="1" applyBorder="1" applyAlignment="1">
      <alignment horizontal="center" vertical="center"/>
    </xf>
    <xf numFmtId="0" fontId="43" fillId="0" borderId="0" xfId="1" applyFont="1" applyFill="1" applyBorder="1" applyAlignment="1">
      <alignment horizontal="center"/>
    </xf>
    <xf numFmtId="0" fontId="44" fillId="0" borderId="1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/>
    </xf>
    <xf numFmtId="0" fontId="28" fillId="0" borderId="0" xfId="2" applyFont="1" applyFill="1" applyAlignment="1">
      <alignment wrapText="1"/>
    </xf>
    <xf numFmtId="0" fontId="28" fillId="0" borderId="0" xfId="2" applyFont="1" applyFill="1"/>
    <xf numFmtId="166" fontId="29" fillId="0" borderId="0" xfId="3" applyNumberFormat="1" applyFont="1" applyFill="1" applyBorder="1" applyAlignment="1">
      <alignment horizontal="center" vertical="center"/>
    </xf>
    <xf numFmtId="164" fontId="29" fillId="0" borderId="0" xfId="3" applyNumberFormat="1" applyFont="1" applyFill="1" applyBorder="1" applyAlignment="1">
      <alignment horizontal="center" vertical="center"/>
    </xf>
    <xf numFmtId="166" fontId="28" fillId="2" borderId="0" xfId="3" applyNumberFormat="1" applyFont="1" applyFill="1" applyBorder="1"/>
    <xf numFmtId="0" fontId="10" fillId="0" borderId="0" xfId="3" applyFont="1" applyFill="1" applyBorder="1"/>
    <xf numFmtId="166" fontId="10" fillId="0" borderId="0" xfId="3" applyNumberFormat="1" applyFont="1" applyFill="1" applyBorder="1"/>
    <xf numFmtId="49" fontId="36" fillId="0" borderId="1" xfId="2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3" applyNumberFormat="1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49" fontId="18" fillId="0" borderId="2" xfId="3" applyNumberFormat="1" applyFont="1" applyFill="1" applyBorder="1" applyAlignment="1">
      <alignment horizontal="center" vertical="center" wrapText="1"/>
    </xf>
    <xf numFmtId="49" fontId="18" fillId="0" borderId="3" xfId="3" applyNumberFormat="1" applyFont="1" applyFill="1" applyBorder="1" applyAlignment="1">
      <alignment horizontal="center" vertical="center" wrapText="1"/>
    </xf>
    <xf numFmtId="49" fontId="18" fillId="0" borderId="4" xfId="3" applyNumberFormat="1" applyFont="1" applyFill="1" applyBorder="1" applyAlignment="1">
      <alignment horizontal="center" vertical="center" wrapText="1"/>
    </xf>
    <xf numFmtId="49" fontId="21" fillId="0" borderId="2" xfId="3" applyNumberFormat="1" applyFont="1" applyFill="1" applyBorder="1" applyAlignment="1">
      <alignment horizontal="center" vertical="center" wrapText="1"/>
    </xf>
    <xf numFmtId="49" fontId="21" fillId="0" borderId="3" xfId="3" applyNumberFormat="1" applyFont="1" applyFill="1" applyBorder="1" applyAlignment="1">
      <alignment horizontal="center" vertical="center" wrapText="1"/>
    </xf>
    <xf numFmtId="49" fontId="21" fillId="0" borderId="4" xfId="3" applyNumberFormat="1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>
      <alignment horizontal="center" vertical="center" textRotation="90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showGridLines="0" showZeros="0" tabSelected="1" view="pageBreakPreview" zoomScale="60" zoomScaleNormal="75" workbookViewId="0">
      <pane xSplit="3" ySplit="4" topLeftCell="D59" activePane="bottomRight" state="frozen"/>
      <selection pane="topRight" activeCell="D1" sqref="D1"/>
      <selection pane="bottomLeft" activeCell="A5" sqref="A5"/>
      <selection pane="bottomRight" activeCell="F3" sqref="F3:F4"/>
    </sheetView>
  </sheetViews>
  <sheetFormatPr defaultRowHeight="12.75" x14ac:dyDescent="0.2"/>
  <cols>
    <col min="1" max="1" width="12.28515625" style="15" customWidth="1"/>
    <col min="2" max="2" width="99.5703125" style="15" customWidth="1"/>
    <col min="3" max="3" width="16.140625" style="15" customWidth="1"/>
    <col min="4" max="5" width="24.140625" style="15" customWidth="1"/>
    <col min="6" max="6" width="24.28515625" style="2" customWidth="1"/>
    <col min="7" max="12" width="21.28515625" style="2" hidden="1" customWidth="1"/>
    <col min="13" max="13" width="24.5703125" style="2" customWidth="1"/>
    <col min="14" max="14" width="23.7109375" style="2" customWidth="1"/>
    <col min="15" max="15" width="14.85546875" style="2" bestFit="1" customWidth="1"/>
    <col min="16" max="16" width="25.140625" style="2" hidden="1" customWidth="1"/>
    <col min="17" max="17" width="24.5703125" style="2" hidden="1" customWidth="1"/>
    <col min="18" max="18" width="16.85546875" style="2" hidden="1" customWidth="1"/>
    <col min="19" max="19" width="15.28515625" style="2" customWidth="1"/>
    <col min="20" max="20" width="24.28515625" style="2" customWidth="1"/>
    <col min="21" max="21" width="23" style="1" customWidth="1"/>
    <col min="22" max="22" width="16.140625" style="2" customWidth="1"/>
    <col min="23" max="23" width="21.85546875" style="2" hidden="1" customWidth="1"/>
    <col min="24" max="24" width="19" style="2" hidden="1" customWidth="1"/>
    <col min="25" max="25" width="18.42578125" style="2" hidden="1" customWidth="1"/>
    <col min="26" max="26" width="17" style="2" hidden="1" customWidth="1"/>
    <col min="27" max="28" width="0" style="2" hidden="1" customWidth="1"/>
    <col min="29" max="16384" width="9.140625" style="2"/>
  </cols>
  <sheetData>
    <row r="1" spans="1:27" ht="30" customHeight="1" x14ac:dyDescent="0.2">
      <c r="A1" s="152" t="s">
        <v>209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7" ht="18.75" x14ac:dyDescent="0.3">
      <c r="A2" s="17" t="s">
        <v>48</v>
      </c>
      <c r="B2" s="13"/>
      <c r="C2" s="13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3" t="s">
        <v>13</v>
      </c>
      <c r="V2" s="3"/>
    </row>
    <row r="3" spans="1:27" s="41" customFormat="1" ht="15" customHeight="1" x14ac:dyDescent="0.25">
      <c r="A3" s="149" t="s">
        <v>0</v>
      </c>
      <c r="B3" s="150" t="s">
        <v>1</v>
      </c>
      <c r="C3" s="150" t="s">
        <v>2</v>
      </c>
      <c r="D3" s="151" t="s">
        <v>154</v>
      </c>
      <c r="E3" s="151" t="s">
        <v>155</v>
      </c>
      <c r="F3" s="151" t="s">
        <v>190</v>
      </c>
      <c r="G3" s="151" t="s">
        <v>60</v>
      </c>
      <c r="H3" s="151" t="s">
        <v>183</v>
      </c>
      <c r="I3" s="151" t="s">
        <v>172</v>
      </c>
      <c r="J3" s="151" t="s">
        <v>188</v>
      </c>
      <c r="K3" s="151" t="s">
        <v>187</v>
      </c>
      <c r="L3" s="151" t="s">
        <v>189</v>
      </c>
      <c r="M3" s="151" t="s">
        <v>191</v>
      </c>
      <c r="N3" s="151" t="s">
        <v>192</v>
      </c>
      <c r="O3" s="151" t="s">
        <v>3</v>
      </c>
      <c r="P3" s="151" t="s">
        <v>193</v>
      </c>
      <c r="Q3" s="151" t="s">
        <v>194</v>
      </c>
      <c r="R3" s="151" t="s">
        <v>3</v>
      </c>
      <c r="S3" s="162" t="s">
        <v>195</v>
      </c>
      <c r="T3" s="151" t="s">
        <v>196</v>
      </c>
      <c r="U3" s="151" t="s">
        <v>153</v>
      </c>
      <c r="V3" s="151" t="s">
        <v>3</v>
      </c>
    </row>
    <row r="4" spans="1:27" s="41" customFormat="1" ht="94.5" customHeight="1" x14ac:dyDescent="0.25">
      <c r="A4" s="149"/>
      <c r="B4" s="150"/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62"/>
      <c r="T4" s="151"/>
      <c r="U4" s="151"/>
      <c r="V4" s="151"/>
    </row>
    <row r="5" spans="1:27" s="44" customFormat="1" ht="20.25" x14ac:dyDescent="0.2">
      <c r="A5" s="42" t="s">
        <v>4</v>
      </c>
      <c r="B5" s="43" t="s">
        <v>5</v>
      </c>
      <c r="C5" s="43">
        <f>B5+1</f>
        <v>3</v>
      </c>
      <c r="D5" s="43">
        <f t="shared" ref="D5:R5" si="0">C5+1</f>
        <v>4</v>
      </c>
      <c r="E5" s="43">
        <f t="shared" si="0"/>
        <v>5</v>
      </c>
      <c r="F5" s="43">
        <f t="shared" si="0"/>
        <v>6</v>
      </c>
      <c r="G5" s="43">
        <f t="shared" si="0"/>
        <v>7</v>
      </c>
      <c r="H5" s="43">
        <f t="shared" si="0"/>
        <v>8</v>
      </c>
      <c r="I5" s="43">
        <f t="shared" si="0"/>
        <v>9</v>
      </c>
      <c r="J5" s="43">
        <f t="shared" si="0"/>
        <v>10</v>
      </c>
      <c r="K5" s="43">
        <f t="shared" si="0"/>
        <v>11</v>
      </c>
      <c r="L5" s="43">
        <f t="shared" si="0"/>
        <v>12</v>
      </c>
      <c r="M5" s="43">
        <v>7</v>
      </c>
      <c r="N5" s="43">
        <f t="shared" si="0"/>
        <v>8</v>
      </c>
      <c r="O5" s="43">
        <f t="shared" si="0"/>
        <v>9</v>
      </c>
      <c r="P5" s="43">
        <f t="shared" si="0"/>
        <v>10</v>
      </c>
      <c r="Q5" s="43">
        <f t="shared" si="0"/>
        <v>11</v>
      </c>
      <c r="R5" s="43">
        <f t="shared" si="0"/>
        <v>12</v>
      </c>
      <c r="S5" s="43">
        <v>10</v>
      </c>
      <c r="T5" s="43">
        <f t="shared" ref="T5:V5" si="1">S5+1</f>
        <v>11</v>
      </c>
      <c r="U5" s="43">
        <f t="shared" si="1"/>
        <v>12</v>
      </c>
      <c r="V5" s="43">
        <f t="shared" si="1"/>
        <v>13</v>
      </c>
    </row>
    <row r="6" spans="1:27" s="45" customFormat="1" ht="26.25" customHeight="1" x14ac:dyDescent="0.2">
      <c r="A6" s="159" t="s">
        <v>6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1"/>
    </row>
    <row r="7" spans="1:27" s="108" customFormat="1" ht="32.25" customHeight="1" x14ac:dyDescent="0.3">
      <c r="A7" s="106">
        <v>1</v>
      </c>
      <c r="B7" s="48" t="s">
        <v>61</v>
      </c>
      <c r="C7" s="107" t="s">
        <v>14</v>
      </c>
      <c r="D7" s="119">
        <v>3642223.0580000002</v>
      </c>
      <c r="E7" s="119">
        <v>3771227.466</v>
      </c>
      <c r="F7" s="119">
        <f>SUM(G7:L7)</f>
        <v>1907046.0859999999</v>
      </c>
      <c r="G7" s="119">
        <v>264218.864</v>
      </c>
      <c r="H7" s="119">
        <v>305430.88400000002</v>
      </c>
      <c r="I7" s="119">
        <v>314460.21600000001</v>
      </c>
      <c r="J7" s="119">
        <v>335574.91800000001</v>
      </c>
      <c r="K7" s="119">
        <v>332989.89899999998</v>
      </c>
      <c r="L7" s="119">
        <v>354371.30499999999</v>
      </c>
      <c r="M7" s="119">
        <v>1762678.635</v>
      </c>
      <c r="N7" s="119">
        <f t="shared" ref="N7:N41" si="2">F7-M7</f>
        <v>144367.45099999988</v>
      </c>
      <c r="O7" s="124">
        <f>F7/M7*100</f>
        <v>108.19023094360021</v>
      </c>
      <c r="P7" s="119">
        <f>E7/12*6</f>
        <v>1885613.733</v>
      </c>
      <c r="Q7" s="119">
        <f t="shared" ref="Q7:Q38" si="3">F7-P7</f>
        <v>21432.352999999886</v>
      </c>
      <c r="R7" s="124">
        <f t="shared" ref="R7:R20" si="4">F7/P7*100</f>
        <v>101.13662478295072</v>
      </c>
      <c r="S7" s="124">
        <f>F7/E7*100</f>
        <v>50.568312391475359</v>
      </c>
      <c r="T7" s="119">
        <v>1546400.5560000001</v>
      </c>
      <c r="U7" s="120">
        <f t="shared" ref="U7:U38" si="5">F7-T7</f>
        <v>360645.5299999998</v>
      </c>
      <c r="V7" s="121">
        <f>F7/T7*100</f>
        <v>123.3216115061976</v>
      </c>
      <c r="W7" s="145">
        <v>82691.986999999994</v>
      </c>
      <c r="X7" s="145">
        <v>43397.32</v>
      </c>
      <c r="Y7" s="144">
        <v>713.274</v>
      </c>
      <c r="Z7" s="145">
        <f>SUM(W7:Y7)</f>
        <v>126802.58100000001</v>
      </c>
      <c r="AA7" s="144"/>
    </row>
    <row r="8" spans="1:27" s="108" customFormat="1" ht="39" x14ac:dyDescent="0.25">
      <c r="A8" s="106">
        <f>A7+1</f>
        <v>2</v>
      </c>
      <c r="B8" s="48" t="s">
        <v>36</v>
      </c>
      <c r="C8" s="107" t="s">
        <v>16</v>
      </c>
      <c r="D8" s="119">
        <v>3786.3</v>
      </c>
      <c r="E8" s="119">
        <v>3786.3</v>
      </c>
      <c r="F8" s="119">
        <f t="shared" ref="F8:F76" si="6">SUM(G8:L8)</f>
        <v>3205.8050000000003</v>
      </c>
      <c r="G8" s="119">
        <v>4.7190000000000003</v>
      </c>
      <c r="H8" s="119">
        <v>650.22400000000005</v>
      </c>
      <c r="I8" s="119">
        <v>1210.106</v>
      </c>
      <c r="J8" s="119">
        <v>163.244</v>
      </c>
      <c r="K8" s="119">
        <v>1176.239</v>
      </c>
      <c r="L8" s="119">
        <v>1.2729999999999999</v>
      </c>
      <c r="M8" s="119">
        <v>3204.5</v>
      </c>
      <c r="N8" s="119">
        <f t="shared" si="2"/>
        <v>1.305000000000291</v>
      </c>
      <c r="O8" s="124">
        <f>F8/M8*100</f>
        <v>100.04072398190047</v>
      </c>
      <c r="P8" s="119">
        <f t="shared" ref="P8:P50" si="7">E8/12*6</f>
        <v>1893.15</v>
      </c>
      <c r="Q8" s="119">
        <f t="shared" si="3"/>
        <v>1312.6550000000002</v>
      </c>
      <c r="R8" s="124">
        <f t="shared" si="4"/>
        <v>169.33708369648471</v>
      </c>
      <c r="S8" s="124">
        <f t="shared" ref="S8:S20" si="8">F8/E8*100</f>
        <v>84.668541848242356</v>
      </c>
      <c r="T8" s="119">
        <v>3798.5860000000002</v>
      </c>
      <c r="U8" s="120">
        <f t="shared" si="5"/>
        <v>-592.78099999999995</v>
      </c>
      <c r="V8" s="121">
        <f>F8/T8*100</f>
        <v>84.394693183200275</v>
      </c>
    </row>
    <row r="9" spans="1:27" s="108" customFormat="1" ht="23.25" x14ac:dyDescent="0.25">
      <c r="A9" s="106">
        <v>3</v>
      </c>
      <c r="B9" s="48" t="s">
        <v>95</v>
      </c>
      <c r="C9" s="107" t="s">
        <v>96</v>
      </c>
      <c r="D9" s="119">
        <f>SUM(D10:D13)</f>
        <v>216.8</v>
      </c>
      <c r="E9" s="119">
        <f>SUM(E10:E13)</f>
        <v>366.6</v>
      </c>
      <c r="F9" s="119">
        <f t="shared" si="6"/>
        <v>241.52100000000002</v>
      </c>
      <c r="G9" s="119">
        <f t="shared" ref="G9:M9" si="9">SUM(G10:G13)</f>
        <v>152.92700000000002</v>
      </c>
      <c r="H9" s="119">
        <f t="shared" ref="H9:L9" si="10">SUM(H10:H13)</f>
        <v>52.497</v>
      </c>
      <c r="I9" s="119">
        <f t="shared" si="10"/>
        <v>3.3000000000000002E-2</v>
      </c>
      <c r="J9" s="119">
        <f t="shared" ref="J9:K9" si="11">SUM(J10:J13)</f>
        <v>1.375</v>
      </c>
      <c r="K9" s="119">
        <f t="shared" si="11"/>
        <v>34.506</v>
      </c>
      <c r="L9" s="119">
        <f t="shared" si="10"/>
        <v>0.183</v>
      </c>
      <c r="M9" s="119">
        <f t="shared" si="9"/>
        <v>241.29999999999998</v>
      </c>
      <c r="N9" s="119">
        <f t="shared" si="2"/>
        <v>0.22100000000003206</v>
      </c>
      <c r="O9" s="124">
        <f>F9/M9*100</f>
        <v>100.09158723580607</v>
      </c>
      <c r="P9" s="119">
        <f t="shared" si="7"/>
        <v>183.3</v>
      </c>
      <c r="Q9" s="119">
        <f t="shared" si="3"/>
        <v>58.221000000000004</v>
      </c>
      <c r="R9" s="124">
        <f t="shared" si="4"/>
        <v>131.76268412438625</v>
      </c>
      <c r="S9" s="124">
        <f t="shared" si="8"/>
        <v>65.881342062193127</v>
      </c>
      <c r="T9" s="119">
        <f t="shared" ref="T9" si="12">SUM(T10:T13)</f>
        <v>93.786000000000001</v>
      </c>
      <c r="U9" s="120">
        <f t="shared" si="5"/>
        <v>147.73500000000001</v>
      </c>
      <c r="V9" s="121">
        <f>F9/T9*100</f>
        <v>257.52351097178683</v>
      </c>
    </row>
    <row r="10" spans="1:27" s="47" customFormat="1" ht="39" x14ac:dyDescent="0.25">
      <c r="A10" s="46" t="s">
        <v>97</v>
      </c>
      <c r="B10" s="88" t="s">
        <v>118</v>
      </c>
      <c r="C10" s="126" t="s">
        <v>119</v>
      </c>
      <c r="D10" s="109">
        <v>20</v>
      </c>
      <c r="E10" s="109">
        <v>20</v>
      </c>
      <c r="F10" s="109">
        <f t="shared" si="6"/>
        <v>6.931</v>
      </c>
      <c r="G10" s="109">
        <v>0</v>
      </c>
      <c r="H10" s="109">
        <v>3.5609999999999999</v>
      </c>
      <c r="I10" s="109">
        <v>0</v>
      </c>
      <c r="J10" s="109"/>
      <c r="K10" s="109">
        <v>3.37</v>
      </c>
      <c r="L10" s="109">
        <v>0</v>
      </c>
      <c r="M10" s="109">
        <v>6.9</v>
      </c>
      <c r="N10" s="109">
        <f t="shared" si="2"/>
        <v>3.0999999999999694E-2</v>
      </c>
      <c r="O10" s="99">
        <f t="shared" ref="O10:O11" si="13">F10/M10*100</f>
        <v>100.44927536231884</v>
      </c>
      <c r="P10" s="109">
        <f t="shared" si="7"/>
        <v>10</v>
      </c>
      <c r="Q10" s="109">
        <f t="shared" si="3"/>
        <v>-3.069</v>
      </c>
      <c r="R10" s="99">
        <f t="shared" si="4"/>
        <v>69.31</v>
      </c>
      <c r="S10" s="99">
        <f t="shared" si="8"/>
        <v>34.655000000000001</v>
      </c>
      <c r="T10" s="109">
        <v>12.401</v>
      </c>
      <c r="U10" s="68">
        <f t="shared" si="5"/>
        <v>-5.47</v>
      </c>
      <c r="V10" s="122">
        <f t="shared" ref="V10:V11" si="14">F10/T10*100</f>
        <v>55.890653979517779</v>
      </c>
    </row>
    <row r="11" spans="1:27" s="47" customFormat="1" ht="58.5" x14ac:dyDescent="0.25">
      <c r="A11" s="46" t="s">
        <v>98</v>
      </c>
      <c r="B11" s="88" t="s">
        <v>90</v>
      </c>
      <c r="C11" s="40" t="s">
        <v>91</v>
      </c>
      <c r="D11" s="109">
        <v>86</v>
      </c>
      <c r="E11" s="109">
        <v>86</v>
      </c>
      <c r="F11" s="109">
        <f t="shared" si="6"/>
        <v>25.103000000000002</v>
      </c>
      <c r="G11" s="109">
        <v>0</v>
      </c>
      <c r="H11" s="109">
        <v>23.032</v>
      </c>
      <c r="I11" s="109">
        <v>0</v>
      </c>
      <c r="J11" s="109"/>
      <c r="K11" s="109">
        <v>2.0710000000000002</v>
      </c>
      <c r="L11" s="109">
        <v>0</v>
      </c>
      <c r="M11" s="109">
        <v>25</v>
      </c>
      <c r="N11" s="109">
        <f t="shared" si="2"/>
        <v>0.10300000000000153</v>
      </c>
      <c r="O11" s="99">
        <f t="shared" si="13"/>
        <v>100.41200000000001</v>
      </c>
      <c r="P11" s="109">
        <f t="shared" si="7"/>
        <v>43</v>
      </c>
      <c r="Q11" s="109">
        <f t="shared" si="3"/>
        <v>-17.896999999999998</v>
      </c>
      <c r="R11" s="99">
        <f t="shared" si="4"/>
        <v>58.379069767441862</v>
      </c>
      <c r="S11" s="99">
        <f t="shared" si="8"/>
        <v>29.189534883720931</v>
      </c>
      <c r="T11" s="109">
        <v>38.768000000000001</v>
      </c>
      <c r="U11" s="68">
        <f t="shared" si="5"/>
        <v>-13.664999999999999</v>
      </c>
      <c r="V11" s="122">
        <f t="shared" si="14"/>
        <v>64.751857201815938</v>
      </c>
    </row>
    <row r="12" spans="1:27" s="47" customFormat="1" ht="39" x14ac:dyDescent="0.25">
      <c r="A12" s="46" t="s">
        <v>99</v>
      </c>
      <c r="B12" s="88" t="s">
        <v>116</v>
      </c>
      <c r="C12" s="40" t="s">
        <v>94</v>
      </c>
      <c r="D12" s="109">
        <v>110</v>
      </c>
      <c r="E12" s="109">
        <v>110</v>
      </c>
      <c r="F12" s="109">
        <f t="shared" si="6"/>
        <v>58.800000000000004</v>
      </c>
      <c r="G12" s="109">
        <v>2.2400000000000002</v>
      </c>
      <c r="H12" s="109">
        <v>25.904</v>
      </c>
      <c r="I12" s="109">
        <v>3.3000000000000002E-2</v>
      </c>
      <c r="J12" s="109">
        <v>1.375</v>
      </c>
      <c r="K12" s="109">
        <v>29.065000000000001</v>
      </c>
      <c r="L12" s="109">
        <v>0.183</v>
      </c>
      <c r="M12" s="109">
        <v>58.8</v>
      </c>
      <c r="N12" s="109">
        <f t="shared" si="2"/>
        <v>0</v>
      </c>
      <c r="O12" s="99">
        <f>F12/M12*100</f>
        <v>100.00000000000003</v>
      </c>
      <c r="P12" s="109">
        <f t="shared" si="7"/>
        <v>55</v>
      </c>
      <c r="Q12" s="109">
        <f t="shared" si="3"/>
        <v>3.8000000000000043</v>
      </c>
      <c r="R12" s="99">
        <f t="shared" si="4"/>
        <v>106.90909090909091</v>
      </c>
      <c r="S12" s="99">
        <f t="shared" si="8"/>
        <v>53.454545454545453</v>
      </c>
      <c r="T12" s="109">
        <v>42.249000000000002</v>
      </c>
      <c r="U12" s="68">
        <f t="shared" si="5"/>
        <v>16.551000000000002</v>
      </c>
      <c r="V12" s="122">
        <f t="shared" ref="V12:V20" si="15">F12/T12*100</f>
        <v>139.17489171341333</v>
      </c>
    </row>
    <row r="13" spans="1:27" s="47" customFormat="1" ht="39" x14ac:dyDescent="0.25">
      <c r="A13" s="46" t="s">
        <v>120</v>
      </c>
      <c r="B13" s="88" t="s">
        <v>115</v>
      </c>
      <c r="C13" s="40" t="s">
        <v>114</v>
      </c>
      <c r="D13" s="109">
        <v>0.8</v>
      </c>
      <c r="E13" s="109">
        <v>150.6</v>
      </c>
      <c r="F13" s="109">
        <f t="shared" si="6"/>
        <v>150.68700000000001</v>
      </c>
      <c r="G13" s="109">
        <v>150.68700000000001</v>
      </c>
      <c r="H13" s="109"/>
      <c r="I13" s="109">
        <v>0</v>
      </c>
      <c r="J13" s="109"/>
      <c r="K13" s="109"/>
      <c r="L13" s="109">
        <v>0</v>
      </c>
      <c r="M13" s="109">
        <v>150.6</v>
      </c>
      <c r="N13" s="109">
        <f t="shared" si="2"/>
        <v>8.7000000000017508E-2</v>
      </c>
      <c r="O13" s="99">
        <f>F13/M13*100</f>
        <v>100.05776892430281</v>
      </c>
      <c r="P13" s="109">
        <f t="shared" si="7"/>
        <v>75.3</v>
      </c>
      <c r="Q13" s="109">
        <f t="shared" si="3"/>
        <v>75.387000000000015</v>
      </c>
      <c r="R13" s="99">
        <f t="shared" si="4"/>
        <v>200.11553784860561</v>
      </c>
      <c r="S13" s="99">
        <f t="shared" si="8"/>
        <v>100.05776892430281</v>
      </c>
      <c r="T13" s="109">
        <v>0.36799999999999999</v>
      </c>
      <c r="U13" s="68">
        <f t="shared" si="5"/>
        <v>150.31900000000002</v>
      </c>
      <c r="V13" s="122">
        <f t="shared" si="15"/>
        <v>40947.554347826095</v>
      </c>
    </row>
    <row r="14" spans="1:27" s="108" customFormat="1" ht="23.25" x14ac:dyDescent="0.25">
      <c r="A14" s="106">
        <v>4</v>
      </c>
      <c r="B14" s="61" t="s">
        <v>80</v>
      </c>
      <c r="C14" s="57" t="s">
        <v>79</v>
      </c>
      <c r="D14" s="119">
        <f>D15+D18</f>
        <v>583000</v>
      </c>
      <c r="E14" s="119">
        <f>E15+E18</f>
        <v>583000</v>
      </c>
      <c r="F14" s="119">
        <f t="shared" si="6"/>
        <v>292158.087</v>
      </c>
      <c r="G14" s="119">
        <f t="shared" ref="G14:M14" si="16">G15+G18</f>
        <v>49167.966</v>
      </c>
      <c r="H14" s="119">
        <f t="shared" ref="H14:K14" si="17">H15+H18</f>
        <v>41182.059000000001</v>
      </c>
      <c r="I14" s="119">
        <f t="shared" si="17"/>
        <v>46596.260999999999</v>
      </c>
      <c r="J14" s="119">
        <f t="shared" si="17"/>
        <v>53360.893000000004</v>
      </c>
      <c r="K14" s="119">
        <f t="shared" si="17"/>
        <v>50516.673999999999</v>
      </c>
      <c r="L14" s="119">
        <f t="shared" si="16"/>
        <v>51334.233999999997</v>
      </c>
      <c r="M14" s="119">
        <f t="shared" si="16"/>
        <v>285015</v>
      </c>
      <c r="N14" s="119">
        <f t="shared" si="2"/>
        <v>7143.0869999999995</v>
      </c>
      <c r="O14" s="124">
        <f t="shared" ref="O14:O20" si="18">F14/M14*100</f>
        <v>102.50621440976791</v>
      </c>
      <c r="P14" s="119">
        <f t="shared" si="7"/>
        <v>291500</v>
      </c>
      <c r="Q14" s="119">
        <f t="shared" si="3"/>
        <v>658.08699999999953</v>
      </c>
      <c r="R14" s="124">
        <f t="shared" si="4"/>
        <v>100.22575883361921</v>
      </c>
      <c r="S14" s="124">
        <f t="shared" si="8"/>
        <v>50.112879416809605</v>
      </c>
      <c r="T14" s="119">
        <f t="shared" ref="T14" si="19">T15+T18</f>
        <v>219287.52299999999</v>
      </c>
      <c r="U14" s="120">
        <f t="shared" si="5"/>
        <v>72870.564000000013</v>
      </c>
      <c r="V14" s="121">
        <f t="shared" si="15"/>
        <v>133.23060199827239</v>
      </c>
    </row>
    <row r="15" spans="1:27" s="47" customFormat="1" ht="39" x14ac:dyDescent="0.25">
      <c r="A15" s="46" t="s">
        <v>110</v>
      </c>
      <c r="B15" s="88" t="s">
        <v>143</v>
      </c>
      <c r="C15" s="146" t="s">
        <v>149</v>
      </c>
      <c r="D15" s="109">
        <f>SUM(D16:D17)</f>
        <v>215000</v>
      </c>
      <c r="E15" s="109">
        <f>SUM(E16:E17)</f>
        <v>215000</v>
      </c>
      <c r="F15" s="109">
        <f t="shared" si="6"/>
        <v>119109.14699999998</v>
      </c>
      <c r="G15" s="109">
        <f t="shared" ref="G15:M15" si="20">SUM(G16:G17)</f>
        <v>17009.099999999999</v>
      </c>
      <c r="H15" s="109">
        <f t="shared" ref="H15:K15" si="21">SUM(H16:H17)</f>
        <v>16242.039999999999</v>
      </c>
      <c r="I15" s="109">
        <f t="shared" si="21"/>
        <v>20731.637999999999</v>
      </c>
      <c r="J15" s="109">
        <f t="shared" si="21"/>
        <v>20811.266000000003</v>
      </c>
      <c r="K15" s="109">
        <f t="shared" si="21"/>
        <v>22308.093000000001</v>
      </c>
      <c r="L15" s="109">
        <f t="shared" si="20"/>
        <v>22007.01</v>
      </c>
      <c r="M15" s="109">
        <f t="shared" si="20"/>
        <v>114940</v>
      </c>
      <c r="N15" s="109">
        <f t="shared" si="2"/>
        <v>4169.1469999999827</v>
      </c>
      <c r="O15" s="99">
        <f t="shared" si="18"/>
        <v>103.62723768922915</v>
      </c>
      <c r="P15" s="109">
        <f t="shared" si="7"/>
        <v>107500</v>
      </c>
      <c r="Q15" s="109">
        <f t="shared" si="3"/>
        <v>11609.146999999983</v>
      </c>
      <c r="R15" s="99">
        <f t="shared" si="4"/>
        <v>110.79920651162789</v>
      </c>
      <c r="S15" s="99">
        <f t="shared" si="8"/>
        <v>55.399603255813943</v>
      </c>
      <c r="T15" s="109">
        <f t="shared" ref="T15" si="22">SUM(T16:T17)</f>
        <v>79389.397999999986</v>
      </c>
      <c r="U15" s="68">
        <f t="shared" si="5"/>
        <v>39719.748999999996</v>
      </c>
      <c r="V15" s="122">
        <f t="shared" si="15"/>
        <v>150.03155333159222</v>
      </c>
    </row>
    <row r="16" spans="1:27" s="47" customFormat="1" ht="39" x14ac:dyDescent="0.25">
      <c r="A16" s="46" t="s">
        <v>139</v>
      </c>
      <c r="B16" s="88" t="s">
        <v>84</v>
      </c>
      <c r="C16" s="146"/>
      <c r="D16" s="109">
        <v>30000</v>
      </c>
      <c r="E16" s="109">
        <v>30000</v>
      </c>
      <c r="F16" s="109">
        <f t="shared" si="6"/>
        <v>19599.114000000001</v>
      </c>
      <c r="G16" s="109">
        <v>3212.1089999999999</v>
      </c>
      <c r="H16" s="109">
        <v>3324.5239999999999</v>
      </c>
      <c r="I16" s="109">
        <v>3129.2579999999998</v>
      </c>
      <c r="J16" s="109">
        <v>2946.92</v>
      </c>
      <c r="K16" s="109">
        <v>3637.913</v>
      </c>
      <c r="L16" s="109">
        <v>3348.39</v>
      </c>
      <c r="M16" s="109">
        <v>18250</v>
      </c>
      <c r="N16" s="109">
        <f t="shared" si="2"/>
        <v>1349.1140000000014</v>
      </c>
      <c r="O16" s="99">
        <f t="shared" si="18"/>
        <v>107.39240547945205</v>
      </c>
      <c r="P16" s="109">
        <f t="shared" si="7"/>
        <v>15000</v>
      </c>
      <c r="Q16" s="109">
        <f t="shared" si="3"/>
        <v>4599.1140000000014</v>
      </c>
      <c r="R16" s="99">
        <f t="shared" si="4"/>
        <v>130.66076000000001</v>
      </c>
      <c r="S16" s="99">
        <f t="shared" si="8"/>
        <v>65.330380000000005</v>
      </c>
      <c r="T16" s="109">
        <v>12169.441999999999</v>
      </c>
      <c r="U16" s="68">
        <f t="shared" si="5"/>
        <v>7429.6720000000023</v>
      </c>
      <c r="V16" s="122">
        <f t="shared" si="15"/>
        <v>161.05187074312857</v>
      </c>
    </row>
    <row r="17" spans="1:22" s="47" customFormat="1" ht="39" x14ac:dyDescent="0.25">
      <c r="A17" s="46" t="s">
        <v>140</v>
      </c>
      <c r="B17" s="88" t="s">
        <v>85</v>
      </c>
      <c r="C17" s="146"/>
      <c r="D17" s="109">
        <v>185000</v>
      </c>
      <c r="E17" s="109">
        <v>185000</v>
      </c>
      <c r="F17" s="109">
        <f t="shared" si="6"/>
        <v>99510.032999999996</v>
      </c>
      <c r="G17" s="109">
        <v>13796.991</v>
      </c>
      <c r="H17" s="109">
        <v>12917.516</v>
      </c>
      <c r="I17" s="109">
        <v>17602.38</v>
      </c>
      <c r="J17" s="109">
        <v>17864.346000000001</v>
      </c>
      <c r="K17" s="109">
        <v>18670.18</v>
      </c>
      <c r="L17" s="109">
        <v>18658.62</v>
      </c>
      <c r="M17" s="109">
        <v>96690</v>
      </c>
      <c r="N17" s="109">
        <f t="shared" si="2"/>
        <v>2820.0329999999958</v>
      </c>
      <c r="O17" s="99">
        <f t="shared" si="18"/>
        <v>102.91657151721998</v>
      </c>
      <c r="P17" s="109">
        <f t="shared" si="7"/>
        <v>92500</v>
      </c>
      <c r="Q17" s="109">
        <f t="shared" si="3"/>
        <v>7010.0329999999958</v>
      </c>
      <c r="R17" s="99">
        <f t="shared" si="4"/>
        <v>107.57841405405404</v>
      </c>
      <c r="S17" s="99">
        <f t="shared" si="8"/>
        <v>53.789207027027018</v>
      </c>
      <c r="T17" s="109">
        <v>67219.955999999991</v>
      </c>
      <c r="U17" s="68">
        <f t="shared" si="5"/>
        <v>32290.077000000005</v>
      </c>
      <c r="V17" s="122">
        <f t="shared" si="15"/>
        <v>148.03644471293615</v>
      </c>
    </row>
    <row r="18" spans="1:22" s="47" customFormat="1" ht="39" x14ac:dyDescent="0.25">
      <c r="A18" s="46" t="s">
        <v>111</v>
      </c>
      <c r="B18" s="88" t="s">
        <v>86</v>
      </c>
      <c r="C18" s="40" t="s">
        <v>53</v>
      </c>
      <c r="D18" s="109">
        <f t="shared" ref="D18" si="23">SUM(D19:D20)</f>
        <v>368000</v>
      </c>
      <c r="E18" s="109">
        <f t="shared" ref="E18" si="24">SUM(E19:E20)</f>
        <v>368000</v>
      </c>
      <c r="F18" s="109">
        <f t="shared" si="6"/>
        <v>173048.94</v>
      </c>
      <c r="G18" s="109">
        <f t="shared" ref="G18:M18" si="25">SUM(G19:G20)</f>
        <v>32158.866000000002</v>
      </c>
      <c r="H18" s="109">
        <f t="shared" ref="H18:K18" si="26">SUM(H19:H20)</f>
        <v>24940.019</v>
      </c>
      <c r="I18" s="109">
        <f t="shared" si="26"/>
        <v>25864.623</v>
      </c>
      <c r="J18" s="109">
        <f t="shared" si="26"/>
        <v>32549.627</v>
      </c>
      <c r="K18" s="109">
        <f t="shared" si="26"/>
        <v>28208.580999999998</v>
      </c>
      <c r="L18" s="109">
        <f t="shared" si="25"/>
        <v>29327.224000000002</v>
      </c>
      <c r="M18" s="109">
        <f t="shared" si="25"/>
        <v>170075</v>
      </c>
      <c r="N18" s="109">
        <f t="shared" si="2"/>
        <v>2973.9400000000023</v>
      </c>
      <c r="O18" s="99">
        <f t="shared" si="18"/>
        <v>101.74860502719389</v>
      </c>
      <c r="P18" s="109">
        <f t="shared" si="7"/>
        <v>184000</v>
      </c>
      <c r="Q18" s="109">
        <f t="shared" si="3"/>
        <v>-10951.059999999998</v>
      </c>
      <c r="R18" s="99">
        <f t="shared" si="4"/>
        <v>94.048336956521737</v>
      </c>
      <c r="S18" s="99">
        <f t="shared" si="8"/>
        <v>47.024168478260869</v>
      </c>
      <c r="T18" s="109">
        <f t="shared" ref="T18" si="27">SUM(T19:T20)</f>
        <v>139898.125</v>
      </c>
      <c r="U18" s="68">
        <f t="shared" si="5"/>
        <v>33150.815000000002</v>
      </c>
      <c r="V18" s="122">
        <f t="shared" si="15"/>
        <v>123.69639693169583</v>
      </c>
    </row>
    <row r="19" spans="1:22" s="47" customFormat="1" ht="97.5" x14ac:dyDescent="0.25">
      <c r="A19" s="46" t="s">
        <v>141</v>
      </c>
      <c r="B19" s="88" t="s">
        <v>125</v>
      </c>
      <c r="C19" s="40">
        <v>14040100</v>
      </c>
      <c r="D19" s="109">
        <v>225000</v>
      </c>
      <c r="E19" s="109">
        <v>225000</v>
      </c>
      <c r="F19" s="109">
        <f t="shared" si="6"/>
        <v>104766.03100000002</v>
      </c>
      <c r="G19" s="109">
        <v>18500.769</v>
      </c>
      <c r="H19" s="109">
        <v>14981.395</v>
      </c>
      <c r="I19" s="109">
        <v>16554.937000000002</v>
      </c>
      <c r="J19" s="109">
        <v>21625.602999999999</v>
      </c>
      <c r="K19" s="109">
        <v>16766.670999999998</v>
      </c>
      <c r="L19" s="109">
        <v>16336.656000000001</v>
      </c>
      <c r="M19" s="109">
        <v>104700</v>
      </c>
      <c r="N19" s="109">
        <f t="shared" si="2"/>
        <v>66.031000000017229</v>
      </c>
      <c r="O19" s="99">
        <f t="shared" si="18"/>
        <v>100.06306685768864</v>
      </c>
      <c r="P19" s="109">
        <f t="shared" si="7"/>
        <v>112500</v>
      </c>
      <c r="Q19" s="109">
        <f t="shared" si="3"/>
        <v>-7733.9689999999828</v>
      </c>
      <c r="R19" s="99">
        <f t="shared" si="4"/>
        <v>93.125360888888906</v>
      </c>
      <c r="S19" s="99">
        <f t="shared" si="8"/>
        <v>46.562680444444453</v>
      </c>
      <c r="T19" s="109">
        <v>80585.498000000007</v>
      </c>
      <c r="U19" s="68">
        <f t="shared" si="5"/>
        <v>24180.53300000001</v>
      </c>
      <c r="V19" s="122">
        <f t="shared" si="15"/>
        <v>130.00606014744739</v>
      </c>
    </row>
    <row r="20" spans="1:22" s="47" customFormat="1" ht="78" x14ac:dyDescent="0.25">
      <c r="A20" s="46" t="s">
        <v>142</v>
      </c>
      <c r="B20" s="88" t="s">
        <v>126</v>
      </c>
      <c r="C20" s="40">
        <v>14040200</v>
      </c>
      <c r="D20" s="109">
        <v>143000</v>
      </c>
      <c r="E20" s="109">
        <v>143000</v>
      </c>
      <c r="F20" s="109">
        <f t="shared" si="6"/>
        <v>68282.909</v>
      </c>
      <c r="G20" s="109">
        <v>13658.097</v>
      </c>
      <c r="H20" s="109">
        <v>9958.6239999999998</v>
      </c>
      <c r="I20" s="109">
        <v>9309.6859999999997</v>
      </c>
      <c r="J20" s="109">
        <v>10924.023999999999</v>
      </c>
      <c r="K20" s="109">
        <v>11441.91</v>
      </c>
      <c r="L20" s="109">
        <v>12990.567999999999</v>
      </c>
      <c r="M20" s="109">
        <v>65375</v>
      </c>
      <c r="N20" s="109">
        <f t="shared" si="2"/>
        <v>2907.9089999999997</v>
      </c>
      <c r="O20" s="99">
        <f t="shared" si="18"/>
        <v>104.44804435946462</v>
      </c>
      <c r="P20" s="109">
        <f t="shared" si="7"/>
        <v>71500</v>
      </c>
      <c r="Q20" s="109">
        <f t="shared" si="3"/>
        <v>-3217.0910000000003</v>
      </c>
      <c r="R20" s="99">
        <f t="shared" si="4"/>
        <v>95.500572027972026</v>
      </c>
      <c r="S20" s="99">
        <f t="shared" si="8"/>
        <v>47.750286013986013</v>
      </c>
      <c r="T20" s="109">
        <v>59312.627000000008</v>
      </c>
      <c r="U20" s="68">
        <f t="shared" si="5"/>
        <v>8970.281999999992</v>
      </c>
      <c r="V20" s="122">
        <f t="shared" si="15"/>
        <v>115.12373073612132</v>
      </c>
    </row>
    <row r="21" spans="1:22" s="62" customFormat="1" ht="23.25" x14ac:dyDescent="0.25">
      <c r="A21" s="106">
        <v>5</v>
      </c>
      <c r="B21" s="48" t="s">
        <v>127</v>
      </c>
      <c r="C21" s="107" t="s">
        <v>128</v>
      </c>
      <c r="D21" s="119">
        <v>0</v>
      </c>
      <c r="E21" s="119">
        <v>0</v>
      </c>
      <c r="F21" s="119">
        <f t="shared" si="6"/>
        <v>0</v>
      </c>
      <c r="G21" s="119">
        <v>0</v>
      </c>
      <c r="H21" s="119"/>
      <c r="I21" s="119"/>
      <c r="J21" s="119"/>
      <c r="K21" s="119"/>
      <c r="L21" s="119"/>
      <c r="M21" s="119"/>
      <c r="N21" s="119">
        <f t="shared" si="2"/>
        <v>0</v>
      </c>
      <c r="O21" s="124"/>
      <c r="P21" s="119">
        <f t="shared" si="7"/>
        <v>0</v>
      </c>
      <c r="Q21" s="119">
        <f t="shared" si="3"/>
        <v>0</v>
      </c>
      <c r="R21" s="124"/>
      <c r="S21" s="124"/>
      <c r="T21" s="119">
        <v>1.867</v>
      </c>
      <c r="U21" s="120">
        <f t="shared" si="5"/>
        <v>-1.867</v>
      </c>
      <c r="V21" s="121"/>
    </row>
    <row r="22" spans="1:22" s="62" customFormat="1" ht="39" x14ac:dyDescent="0.25">
      <c r="A22" s="106">
        <v>6</v>
      </c>
      <c r="B22" s="48" t="s">
        <v>124</v>
      </c>
      <c r="C22" s="107" t="s">
        <v>38</v>
      </c>
      <c r="D22" s="119">
        <f>D23+D24+D25+D27+D26</f>
        <v>1888615</v>
      </c>
      <c r="E22" s="119">
        <f>E23+E24+E25+E27+E26</f>
        <v>1888689</v>
      </c>
      <c r="F22" s="119">
        <f t="shared" si="6"/>
        <v>886146.36500000011</v>
      </c>
      <c r="G22" s="119">
        <f t="shared" ref="G22:M22" si="28">G23+G24+G25+G27+G26</f>
        <v>184303.701</v>
      </c>
      <c r="H22" s="119">
        <f t="shared" ref="H22:K22" si="29">H23+H24+H25+H27+H26</f>
        <v>182656.99299999999</v>
      </c>
      <c r="I22" s="119">
        <f t="shared" si="29"/>
        <v>89747.447</v>
      </c>
      <c r="J22" s="119">
        <f t="shared" si="29"/>
        <v>180412.07799999998</v>
      </c>
      <c r="K22" s="119">
        <f t="shared" si="29"/>
        <v>156886.68700000001</v>
      </c>
      <c r="L22" s="119">
        <f t="shared" si="28"/>
        <v>92139.459000000003</v>
      </c>
      <c r="M22" s="119">
        <f t="shared" si="28"/>
        <v>861022.1</v>
      </c>
      <c r="N22" s="119">
        <f t="shared" si="2"/>
        <v>25124.26500000013</v>
      </c>
      <c r="O22" s="124">
        <f t="shared" ref="O22:O31" si="30">F22/M22*100</f>
        <v>102.91795820339573</v>
      </c>
      <c r="P22" s="119">
        <f t="shared" si="7"/>
        <v>944344.5</v>
      </c>
      <c r="Q22" s="119">
        <f t="shared" si="3"/>
        <v>-58198.134999999893</v>
      </c>
      <c r="R22" s="124">
        <f t="shared" ref="R22:R53" si="31">F22/P22*100</f>
        <v>93.837192359356152</v>
      </c>
      <c r="S22" s="124">
        <f t="shared" ref="S22:S56" si="32">F22/E22*100</f>
        <v>46.918596179678076</v>
      </c>
      <c r="T22" s="119">
        <f t="shared" ref="T22" si="33">T23+T24+T25+T27+T26</f>
        <v>801582.28199999989</v>
      </c>
      <c r="U22" s="120">
        <f t="shared" si="5"/>
        <v>84564.083000000217</v>
      </c>
      <c r="V22" s="121">
        <f t="shared" ref="V22:V31" si="34">F22/T22*100</f>
        <v>110.54964473378919</v>
      </c>
    </row>
    <row r="23" spans="1:22" s="64" customFormat="1" ht="42" customHeight="1" x14ac:dyDescent="0.25">
      <c r="A23" s="63" t="s">
        <v>173</v>
      </c>
      <c r="B23" s="89" t="s">
        <v>54</v>
      </c>
      <c r="C23" s="147" t="s">
        <v>44</v>
      </c>
      <c r="D23" s="109">
        <v>233215</v>
      </c>
      <c r="E23" s="109">
        <v>233215</v>
      </c>
      <c r="F23" s="109">
        <f t="shared" si="6"/>
        <v>115065.13500000001</v>
      </c>
      <c r="G23" s="109">
        <v>27569.440999999999</v>
      </c>
      <c r="H23" s="109">
        <v>14917.153</v>
      </c>
      <c r="I23" s="109">
        <v>14356.431</v>
      </c>
      <c r="J23" s="109">
        <v>31703.589</v>
      </c>
      <c r="K23" s="109">
        <v>11728.706</v>
      </c>
      <c r="L23" s="109">
        <v>14789.815000000001</v>
      </c>
      <c r="M23" s="109">
        <v>110961</v>
      </c>
      <c r="N23" s="109">
        <f t="shared" si="2"/>
        <v>4104.1350000000093</v>
      </c>
      <c r="O23" s="99">
        <f t="shared" si="30"/>
        <v>103.69871846865115</v>
      </c>
      <c r="P23" s="109">
        <f t="shared" si="7"/>
        <v>116607.5</v>
      </c>
      <c r="Q23" s="109">
        <f t="shared" si="3"/>
        <v>-1542.3649999999907</v>
      </c>
      <c r="R23" s="99">
        <f t="shared" si="31"/>
        <v>98.677302060330604</v>
      </c>
      <c r="S23" s="99">
        <f t="shared" si="32"/>
        <v>49.338651030165302</v>
      </c>
      <c r="T23" s="109">
        <v>96853.541000000012</v>
      </c>
      <c r="U23" s="68">
        <f t="shared" si="5"/>
        <v>18211.593999999997</v>
      </c>
      <c r="V23" s="122">
        <f t="shared" si="34"/>
        <v>118.80322992011205</v>
      </c>
    </row>
    <row r="24" spans="1:22" s="64" customFormat="1" ht="42" customHeight="1" x14ac:dyDescent="0.25">
      <c r="A24" s="46" t="s">
        <v>174</v>
      </c>
      <c r="B24" s="89" t="s">
        <v>7</v>
      </c>
      <c r="C24" s="147"/>
      <c r="D24" s="109">
        <v>361000</v>
      </c>
      <c r="E24" s="109">
        <v>361000</v>
      </c>
      <c r="F24" s="109">
        <f t="shared" si="6"/>
        <v>205664.02600000001</v>
      </c>
      <c r="G24" s="109">
        <v>29969.288</v>
      </c>
      <c r="H24" s="109">
        <v>39976.182000000001</v>
      </c>
      <c r="I24" s="109">
        <v>33428.83</v>
      </c>
      <c r="J24" s="109">
        <v>33408.794999999998</v>
      </c>
      <c r="K24" s="109">
        <v>34109.881000000001</v>
      </c>
      <c r="L24" s="109">
        <v>34771.050000000003</v>
      </c>
      <c r="M24" s="109">
        <v>190975</v>
      </c>
      <c r="N24" s="109">
        <f t="shared" si="2"/>
        <v>14689.026000000013</v>
      </c>
      <c r="O24" s="99">
        <f t="shared" si="30"/>
        <v>107.69159628223591</v>
      </c>
      <c r="P24" s="109">
        <f t="shared" si="7"/>
        <v>180500</v>
      </c>
      <c r="Q24" s="109">
        <f t="shared" si="3"/>
        <v>25164.026000000013</v>
      </c>
      <c r="R24" s="99">
        <f t="shared" si="31"/>
        <v>113.94128864265929</v>
      </c>
      <c r="S24" s="99">
        <f t="shared" si="32"/>
        <v>56.970644321329644</v>
      </c>
      <c r="T24" s="109">
        <v>161222.25599999999</v>
      </c>
      <c r="U24" s="68">
        <f t="shared" si="5"/>
        <v>44441.770000000019</v>
      </c>
      <c r="V24" s="122">
        <f t="shared" si="34"/>
        <v>127.56553040667042</v>
      </c>
    </row>
    <row r="25" spans="1:22" s="64" customFormat="1" ht="42" customHeight="1" x14ac:dyDescent="0.25">
      <c r="A25" s="46" t="s">
        <v>175</v>
      </c>
      <c r="B25" s="89" t="s">
        <v>55</v>
      </c>
      <c r="C25" s="147"/>
      <c r="D25" s="109">
        <v>2000</v>
      </c>
      <c r="E25" s="109">
        <v>2074</v>
      </c>
      <c r="F25" s="109">
        <f t="shared" si="6"/>
        <v>1522.4759999999999</v>
      </c>
      <c r="G25" s="109">
        <v>373.87099999999998</v>
      </c>
      <c r="H25" s="109">
        <v>416.55599999999998</v>
      </c>
      <c r="I25" s="109">
        <v>216.11500000000001</v>
      </c>
      <c r="J25" s="109">
        <v>309.35399999999998</v>
      </c>
      <c r="K25" s="109">
        <v>130.38</v>
      </c>
      <c r="L25" s="109">
        <v>76.2</v>
      </c>
      <c r="M25" s="109">
        <v>1333</v>
      </c>
      <c r="N25" s="109">
        <f t="shared" si="2"/>
        <v>189.47599999999989</v>
      </c>
      <c r="O25" s="99">
        <f t="shared" si="30"/>
        <v>114.21425356339083</v>
      </c>
      <c r="P25" s="109">
        <f t="shared" si="7"/>
        <v>1037</v>
      </c>
      <c r="Q25" s="109">
        <f t="shared" si="3"/>
        <v>485.47599999999989</v>
      </c>
      <c r="R25" s="99">
        <f t="shared" si="31"/>
        <v>146.81542912246866</v>
      </c>
      <c r="S25" s="99">
        <f t="shared" si="32"/>
        <v>73.407714561234329</v>
      </c>
      <c r="T25" s="109">
        <v>1476.1579999999999</v>
      </c>
      <c r="U25" s="68">
        <f t="shared" si="5"/>
        <v>46.317999999999984</v>
      </c>
      <c r="V25" s="122">
        <f t="shared" si="34"/>
        <v>103.1377399980219</v>
      </c>
    </row>
    <row r="26" spans="1:22" s="66" customFormat="1" ht="42" customHeight="1" x14ac:dyDescent="0.25">
      <c r="A26" s="46" t="s">
        <v>176</v>
      </c>
      <c r="B26" s="89" t="s">
        <v>40</v>
      </c>
      <c r="C26" s="65" t="s">
        <v>39</v>
      </c>
      <c r="D26" s="109">
        <v>3500</v>
      </c>
      <c r="E26" s="109">
        <v>3500</v>
      </c>
      <c r="F26" s="109">
        <f t="shared" si="6"/>
        <v>1609.1849999999997</v>
      </c>
      <c r="G26" s="109">
        <v>336.39499999999998</v>
      </c>
      <c r="H26" s="109">
        <v>254.98599999999999</v>
      </c>
      <c r="I26" s="109">
        <v>185.584</v>
      </c>
      <c r="J26" s="109">
        <v>297.64800000000002</v>
      </c>
      <c r="K26" s="109">
        <v>375.14600000000002</v>
      </c>
      <c r="L26" s="109">
        <v>159.42599999999999</v>
      </c>
      <c r="M26" s="109">
        <v>1596</v>
      </c>
      <c r="N26" s="109">
        <f t="shared" si="2"/>
        <v>13.184999999999718</v>
      </c>
      <c r="O26" s="99">
        <f t="shared" si="30"/>
        <v>100.82612781954884</v>
      </c>
      <c r="P26" s="109">
        <f t="shared" si="7"/>
        <v>1750</v>
      </c>
      <c r="Q26" s="109">
        <f t="shared" si="3"/>
        <v>-140.81500000000028</v>
      </c>
      <c r="R26" s="99">
        <f t="shared" si="31"/>
        <v>91.953428571428546</v>
      </c>
      <c r="S26" s="99">
        <f t="shared" si="32"/>
        <v>45.976714285714273</v>
      </c>
      <c r="T26" s="109">
        <v>1408.6319999999998</v>
      </c>
      <c r="U26" s="109">
        <f t="shared" si="5"/>
        <v>200.55299999999988</v>
      </c>
      <c r="V26" s="122">
        <f t="shared" si="34"/>
        <v>114.23743035796431</v>
      </c>
    </row>
    <row r="27" spans="1:22" s="64" customFormat="1" ht="42" customHeight="1" x14ac:dyDescent="0.25">
      <c r="A27" s="46" t="s">
        <v>177</v>
      </c>
      <c r="B27" s="89" t="s">
        <v>33</v>
      </c>
      <c r="C27" s="127" t="s">
        <v>34</v>
      </c>
      <c r="D27" s="109">
        <v>1288900</v>
      </c>
      <c r="E27" s="109">
        <v>1288900</v>
      </c>
      <c r="F27" s="109">
        <f t="shared" si="6"/>
        <v>562285.54299999995</v>
      </c>
      <c r="G27" s="109">
        <v>126054.70600000001</v>
      </c>
      <c r="H27" s="109">
        <v>127092.11599999999</v>
      </c>
      <c r="I27" s="109">
        <v>41560.487000000001</v>
      </c>
      <c r="J27" s="109">
        <v>114692.692</v>
      </c>
      <c r="K27" s="109">
        <v>110542.57399999999</v>
      </c>
      <c r="L27" s="109">
        <v>42342.968000000001</v>
      </c>
      <c r="M27" s="109">
        <v>556157.1</v>
      </c>
      <c r="N27" s="109">
        <f t="shared" si="2"/>
        <v>6128.4429999999702</v>
      </c>
      <c r="O27" s="99">
        <f t="shared" si="30"/>
        <v>101.10192659592046</v>
      </c>
      <c r="P27" s="109">
        <f t="shared" si="7"/>
        <v>644450</v>
      </c>
      <c r="Q27" s="109">
        <f t="shared" si="3"/>
        <v>-82164.457000000053</v>
      </c>
      <c r="R27" s="99">
        <f t="shared" si="31"/>
        <v>87.250452789200082</v>
      </c>
      <c r="S27" s="99">
        <f t="shared" si="32"/>
        <v>43.625226394600041</v>
      </c>
      <c r="T27" s="109">
        <v>540621.69499999995</v>
      </c>
      <c r="U27" s="68">
        <f t="shared" si="5"/>
        <v>21663.847999999998</v>
      </c>
      <c r="V27" s="122">
        <f t="shared" si="34"/>
        <v>104.00721025448303</v>
      </c>
    </row>
    <row r="28" spans="1:22" s="108" customFormat="1" ht="39" x14ac:dyDescent="0.25">
      <c r="A28" s="106">
        <v>7</v>
      </c>
      <c r="B28" s="48" t="s">
        <v>46</v>
      </c>
      <c r="C28" s="107" t="s">
        <v>17</v>
      </c>
      <c r="D28" s="119">
        <v>1832.3</v>
      </c>
      <c r="E28" s="119">
        <v>1832.3</v>
      </c>
      <c r="F28" s="119">
        <f t="shared" si="6"/>
        <v>948.75099999999986</v>
      </c>
      <c r="G28" s="119">
        <v>8.94</v>
      </c>
      <c r="H28" s="119">
        <v>18.591000000000001</v>
      </c>
      <c r="I28" s="119">
        <v>563.00199999999995</v>
      </c>
      <c r="J28" s="119">
        <v>6.3819999999999997</v>
      </c>
      <c r="K28" s="119">
        <v>351.83600000000001</v>
      </c>
      <c r="L28" s="119">
        <v>0</v>
      </c>
      <c r="M28" s="119">
        <v>947</v>
      </c>
      <c r="N28" s="119">
        <f t="shared" si="2"/>
        <v>1.7509999999998627</v>
      </c>
      <c r="O28" s="124">
        <f t="shared" si="30"/>
        <v>100.18489968321012</v>
      </c>
      <c r="P28" s="119">
        <f t="shared" si="7"/>
        <v>916.15</v>
      </c>
      <c r="Q28" s="119">
        <f t="shared" si="3"/>
        <v>32.600999999999885</v>
      </c>
      <c r="R28" s="124">
        <f t="shared" si="31"/>
        <v>103.55847841510668</v>
      </c>
      <c r="S28" s="124">
        <f t="shared" si="32"/>
        <v>51.779239207553339</v>
      </c>
      <c r="T28" s="119">
        <v>1537.7169999999999</v>
      </c>
      <c r="U28" s="120">
        <f t="shared" si="5"/>
        <v>-588.96600000000001</v>
      </c>
      <c r="V28" s="121">
        <f t="shared" si="34"/>
        <v>61.698674073317783</v>
      </c>
    </row>
    <row r="29" spans="1:22" s="108" customFormat="1" ht="23.25" x14ac:dyDescent="0.25">
      <c r="A29" s="106">
        <f t="shared" ref="A29:A37" si="35">A28+1</f>
        <v>8</v>
      </c>
      <c r="B29" s="48" t="s">
        <v>64</v>
      </c>
      <c r="C29" s="107" t="s">
        <v>63</v>
      </c>
      <c r="D29" s="119">
        <v>7600</v>
      </c>
      <c r="E29" s="119">
        <v>7600</v>
      </c>
      <c r="F29" s="119">
        <f t="shared" si="6"/>
        <v>21514.598000000002</v>
      </c>
      <c r="G29" s="119">
        <v>0</v>
      </c>
      <c r="H29" s="119">
        <v>0</v>
      </c>
      <c r="I29" s="119">
        <v>3441.3159999999998</v>
      </c>
      <c r="J29" s="119">
        <v>3452.8580000000002</v>
      </c>
      <c r="K29" s="119"/>
      <c r="L29" s="119">
        <v>14620.424000000001</v>
      </c>
      <c r="M29" s="119">
        <v>7600</v>
      </c>
      <c r="N29" s="119">
        <f t="shared" si="2"/>
        <v>13914.598000000002</v>
      </c>
      <c r="O29" s="124">
        <f t="shared" si="30"/>
        <v>283.08681578947369</v>
      </c>
      <c r="P29" s="119">
        <f t="shared" si="7"/>
        <v>3800</v>
      </c>
      <c r="Q29" s="119">
        <f t="shared" si="3"/>
        <v>17714.598000000002</v>
      </c>
      <c r="R29" s="124">
        <f t="shared" si="31"/>
        <v>566.17363157894738</v>
      </c>
      <c r="S29" s="124">
        <f t="shared" si="32"/>
        <v>283.08681578947369</v>
      </c>
      <c r="T29" s="119">
        <v>21868.007999999998</v>
      </c>
      <c r="U29" s="120">
        <f t="shared" si="5"/>
        <v>-353.40999999999622</v>
      </c>
      <c r="V29" s="121">
        <f t="shared" si="34"/>
        <v>98.383894865961281</v>
      </c>
    </row>
    <row r="30" spans="1:22" s="108" customFormat="1" ht="23.25" x14ac:dyDescent="0.25">
      <c r="A30" s="106">
        <f t="shared" si="35"/>
        <v>9</v>
      </c>
      <c r="B30" s="48" t="s">
        <v>8</v>
      </c>
      <c r="C30" s="107" t="s">
        <v>18</v>
      </c>
      <c r="D30" s="119">
        <v>215</v>
      </c>
      <c r="E30" s="119">
        <v>215</v>
      </c>
      <c r="F30" s="119">
        <f t="shared" si="6"/>
        <v>0</v>
      </c>
      <c r="G30" s="119">
        <v>0</v>
      </c>
      <c r="H30" s="119">
        <v>0</v>
      </c>
      <c r="I30" s="119">
        <v>0</v>
      </c>
      <c r="J30" s="119"/>
      <c r="K30" s="119"/>
      <c r="L30" s="119">
        <v>0</v>
      </c>
      <c r="M30" s="119">
        <v>0</v>
      </c>
      <c r="N30" s="119">
        <f t="shared" ref="N30:N31" si="36">F30-M30</f>
        <v>0</v>
      </c>
      <c r="O30" s="124"/>
      <c r="P30" s="119">
        <f t="shared" si="7"/>
        <v>107.5</v>
      </c>
      <c r="Q30" s="119">
        <f t="shared" si="3"/>
        <v>-107.5</v>
      </c>
      <c r="R30" s="124">
        <f t="shared" ref="R30" si="37">F30/P30*100</f>
        <v>0</v>
      </c>
      <c r="S30" s="124">
        <f t="shared" ref="S30" si="38">F30/E30*100</f>
        <v>0</v>
      </c>
      <c r="T30" s="119">
        <v>213.613</v>
      </c>
      <c r="U30" s="120">
        <f t="shared" si="5"/>
        <v>-213.613</v>
      </c>
      <c r="V30" s="121">
        <f t="shared" si="34"/>
        <v>0</v>
      </c>
    </row>
    <row r="31" spans="1:22" s="108" customFormat="1" ht="60.75" customHeight="1" x14ac:dyDescent="0.25">
      <c r="A31" s="106">
        <f t="shared" si="35"/>
        <v>10</v>
      </c>
      <c r="B31" s="112" t="s">
        <v>81</v>
      </c>
      <c r="C31" s="58" t="s">
        <v>82</v>
      </c>
      <c r="D31" s="119">
        <v>2</v>
      </c>
      <c r="E31" s="119">
        <v>2</v>
      </c>
      <c r="F31" s="119">
        <f t="shared" si="6"/>
        <v>5.0000000000000001E-3</v>
      </c>
      <c r="G31" s="119">
        <v>0</v>
      </c>
      <c r="H31" s="119">
        <v>0</v>
      </c>
      <c r="I31" s="119">
        <v>0</v>
      </c>
      <c r="J31" s="119"/>
      <c r="K31" s="119">
        <v>5.0000000000000001E-3</v>
      </c>
      <c r="L31" s="119">
        <v>0</v>
      </c>
      <c r="M31" s="119">
        <v>5.0000000000000001E-3</v>
      </c>
      <c r="N31" s="119">
        <f t="shared" si="36"/>
        <v>0</v>
      </c>
      <c r="O31" s="124">
        <f t="shared" si="30"/>
        <v>100</v>
      </c>
      <c r="P31" s="119">
        <f t="shared" si="7"/>
        <v>1</v>
      </c>
      <c r="Q31" s="119">
        <f t="shared" si="3"/>
        <v>-0.995</v>
      </c>
      <c r="R31" s="124">
        <f t="shared" si="31"/>
        <v>0.5</v>
      </c>
      <c r="S31" s="124">
        <f t="shared" si="32"/>
        <v>0.25</v>
      </c>
      <c r="T31" s="119">
        <v>17.280999999999999</v>
      </c>
      <c r="U31" s="120">
        <f t="shared" si="5"/>
        <v>-17.276</v>
      </c>
      <c r="V31" s="121">
        <f t="shared" si="34"/>
        <v>2.8933510792199527E-2</v>
      </c>
    </row>
    <row r="32" spans="1:22" s="108" customFormat="1" ht="30.75" customHeight="1" x14ac:dyDescent="0.25">
      <c r="A32" s="106">
        <f t="shared" si="35"/>
        <v>11</v>
      </c>
      <c r="B32" s="70" t="s">
        <v>30</v>
      </c>
      <c r="C32" s="107" t="s">
        <v>24</v>
      </c>
      <c r="D32" s="119">
        <v>15000</v>
      </c>
      <c r="E32" s="119">
        <v>15000</v>
      </c>
      <c r="F32" s="119">
        <f t="shared" si="6"/>
        <v>9192.6689999999999</v>
      </c>
      <c r="G32" s="119">
        <v>1260.2539999999999</v>
      </c>
      <c r="H32" s="119">
        <v>1252.6980000000001</v>
      </c>
      <c r="I32" s="119">
        <v>1513.9380000000001</v>
      </c>
      <c r="J32" s="119">
        <v>1464.9369999999999</v>
      </c>
      <c r="K32" s="119">
        <v>1783.5060000000001</v>
      </c>
      <c r="L32" s="119">
        <v>1917.336</v>
      </c>
      <c r="M32" s="119">
        <v>8924</v>
      </c>
      <c r="N32" s="119">
        <f t="shared" si="2"/>
        <v>268.66899999999987</v>
      </c>
      <c r="O32" s="124">
        <f t="shared" ref="O32:O41" si="39">F32/M32*100</f>
        <v>103.01063424473331</v>
      </c>
      <c r="P32" s="119">
        <f t="shared" si="7"/>
        <v>7500</v>
      </c>
      <c r="Q32" s="119">
        <f t="shared" si="3"/>
        <v>1692.6689999999999</v>
      </c>
      <c r="R32" s="124">
        <f t="shared" si="31"/>
        <v>122.56891999999999</v>
      </c>
      <c r="S32" s="124">
        <f t="shared" si="32"/>
        <v>61.284459999999996</v>
      </c>
      <c r="T32" s="119">
        <v>7602.4639999999999</v>
      </c>
      <c r="U32" s="120">
        <f t="shared" si="5"/>
        <v>1590.2049999999999</v>
      </c>
      <c r="V32" s="121">
        <f t="shared" ref="V32:V41" si="40">F32/T32*100</f>
        <v>120.91696849863413</v>
      </c>
    </row>
    <row r="33" spans="1:22" s="108" customFormat="1" ht="39" x14ac:dyDescent="0.25">
      <c r="A33" s="106">
        <f t="shared" si="35"/>
        <v>12</v>
      </c>
      <c r="B33" s="70" t="s">
        <v>74</v>
      </c>
      <c r="C33" s="107" t="s">
        <v>73</v>
      </c>
      <c r="D33" s="119">
        <v>1450</v>
      </c>
      <c r="E33" s="119">
        <v>1450</v>
      </c>
      <c r="F33" s="119">
        <f t="shared" si="6"/>
        <v>1463.356</v>
      </c>
      <c r="G33" s="119">
        <v>100.486</v>
      </c>
      <c r="H33" s="119">
        <v>130.56700000000001</v>
      </c>
      <c r="I33" s="119">
        <v>124.53400000000001</v>
      </c>
      <c r="J33" s="119">
        <v>573.72</v>
      </c>
      <c r="K33" s="119">
        <v>389.51400000000001</v>
      </c>
      <c r="L33" s="119">
        <v>144.535</v>
      </c>
      <c r="M33" s="119">
        <v>1429</v>
      </c>
      <c r="N33" s="119">
        <f t="shared" si="2"/>
        <v>34.355999999999995</v>
      </c>
      <c r="O33" s="124">
        <f t="shared" si="39"/>
        <v>102.40419874037789</v>
      </c>
      <c r="P33" s="119">
        <f t="shared" si="7"/>
        <v>725</v>
      </c>
      <c r="Q33" s="119">
        <f t="shared" si="3"/>
        <v>738.35599999999999</v>
      </c>
      <c r="R33" s="124">
        <f t="shared" si="31"/>
        <v>201.84220689655172</v>
      </c>
      <c r="S33" s="124">
        <f t="shared" si="32"/>
        <v>100.92110344827586</v>
      </c>
      <c r="T33" s="119">
        <v>571.73300000000006</v>
      </c>
      <c r="U33" s="120">
        <f t="shared" si="5"/>
        <v>891.62299999999993</v>
      </c>
      <c r="V33" s="121">
        <f t="shared" si="40"/>
        <v>255.95094213557724</v>
      </c>
    </row>
    <row r="34" spans="1:22" s="108" customFormat="1" ht="58.5" x14ac:dyDescent="0.25">
      <c r="A34" s="106">
        <f t="shared" si="35"/>
        <v>13</v>
      </c>
      <c r="B34" s="70" t="s">
        <v>208</v>
      </c>
      <c r="C34" s="107" t="s">
        <v>100</v>
      </c>
      <c r="D34" s="119">
        <v>22500</v>
      </c>
      <c r="E34" s="119">
        <v>22500</v>
      </c>
      <c r="F34" s="119">
        <f t="shared" si="6"/>
        <v>14068.289000000001</v>
      </c>
      <c r="G34" s="119">
        <v>1872.931</v>
      </c>
      <c r="H34" s="119">
        <v>2445.6170000000002</v>
      </c>
      <c r="I34" s="119">
        <v>2937.018</v>
      </c>
      <c r="J34" s="119">
        <v>2039.8320000000001</v>
      </c>
      <c r="K34" s="119">
        <v>2324.9650000000001</v>
      </c>
      <c r="L34" s="119">
        <v>2447.9259999999999</v>
      </c>
      <c r="M34" s="119">
        <v>13750</v>
      </c>
      <c r="N34" s="119">
        <f t="shared" si="2"/>
        <v>318.28900000000067</v>
      </c>
      <c r="O34" s="124">
        <f t="shared" si="39"/>
        <v>102.3148290909091</v>
      </c>
      <c r="P34" s="119">
        <f t="shared" si="7"/>
        <v>11250</v>
      </c>
      <c r="Q34" s="119">
        <f t="shared" si="3"/>
        <v>2818.2890000000007</v>
      </c>
      <c r="R34" s="124">
        <f t="shared" si="31"/>
        <v>125.05145777777777</v>
      </c>
      <c r="S34" s="124">
        <f t="shared" si="32"/>
        <v>62.525728888888885</v>
      </c>
      <c r="T34" s="119">
        <v>11393.872000000001</v>
      </c>
      <c r="U34" s="120">
        <f t="shared" si="5"/>
        <v>2674.4169999999995</v>
      </c>
      <c r="V34" s="121">
        <f t="shared" si="40"/>
        <v>123.4724156985439</v>
      </c>
    </row>
    <row r="35" spans="1:22" s="108" customFormat="1" ht="58.5" x14ac:dyDescent="0.25">
      <c r="A35" s="106">
        <f>A34+1</f>
        <v>14</v>
      </c>
      <c r="B35" s="70" t="s">
        <v>130</v>
      </c>
      <c r="C35" s="107" t="s">
        <v>129</v>
      </c>
      <c r="D35" s="119">
        <v>1650</v>
      </c>
      <c r="E35" s="119">
        <v>1650</v>
      </c>
      <c r="F35" s="119">
        <f t="shared" si="6"/>
        <v>743.48299999999995</v>
      </c>
      <c r="G35" s="119">
        <v>132.904</v>
      </c>
      <c r="H35" s="119">
        <v>113.398</v>
      </c>
      <c r="I35" s="119">
        <v>146.02699999999999</v>
      </c>
      <c r="J35" s="119">
        <v>120.611</v>
      </c>
      <c r="K35" s="119">
        <v>95.63</v>
      </c>
      <c r="L35" s="119">
        <v>134.91300000000001</v>
      </c>
      <c r="M35" s="119">
        <v>705</v>
      </c>
      <c r="N35" s="119">
        <f t="shared" si="2"/>
        <v>38.482999999999947</v>
      </c>
      <c r="O35" s="124">
        <f t="shared" si="39"/>
        <v>105.45858156028368</v>
      </c>
      <c r="P35" s="119">
        <f t="shared" si="7"/>
        <v>825</v>
      </c>
      <c r="Q35" s="119">
        <f t="shared" si="3"/>
        <v>-81.517000000000053</v>
      </c>
      <c r="R35" s="124">
        <f t="shared" si="31"/>
        <v>90.119151515151515</v>
      </c>
      <c r="S35" s="124">
        <f t="shared" si="32"/>
        <v>45.059575757575757</v>
      </c>
      <c r="T35" s="119">
        <v>646.91</v>
      </c>
      <c r="U35" s="120">
        <f t="shared" si="5"/>
        <v>96.572999999999979</v>
      </c>
      <c r="V35" s="121">
        <f t="shared" si="40"/>
        <v>114.9283517027098</v>
      </c>
    </row>
    <row r="36" spans="1:22" s="108" customFormat="1" ht="63" customHeight="1" x14ac:dyDescent="0.25">
      <c r="A36" s="106">
        <f t="shared" si="35"/>
        <v>15</v>
      </c>
      <c r="B36" s="70" t="s">
        <v>121</v>
      </c>
      <c r="C36" s="107" t="s">
        <v>122</v>
      </c>
      <c r="D36" s="119">
        <v>66</v>
      </c>
      <c r="E36" s="119">
        <v>66</v>
      </c>
      <c r="F36" s="119">
        <f t="shared" si="6"/>
        <v>43.986999999999995</v>
      </c>
      <c r="G36" s="119">
        <v>2.31</v>
      </c>
      <c r="H36" s="119">
        <v>0.8</v>
      </c>
      <c r="I36" s="119">
        <v>6.4</v>
      </c>
      <c r="J36" s="119">
        <v>6.8559999999999999</v>
      </c>
      <c r="K36" s="119">
        <v>19.620999999999999</v>
      </c>
      <c r="L36" s="119">
        <v>8</v>
      </c>
      <c r="M36" s="119">
        <v>40.5</v>
      </c>
      <c r="N36" s="119">
        <f t="shared" si="2"/>
        <v>3.4869999999999948</v>
      </c>
      <c r="O36" s="124">
        <f t="shared" si="39"/>
        <v>108.60987654320986</v>
      </c>
      <c r="P36" s="119">
        <f t="shared" si="7"/>
        <v>33</v>
      </c>
      <c r="Q36" s="119">
        <f t="shared" si="3"/>
        <v>10.986999999999995</v>
      </c>
      <c r="R36" s="124">
        <f t="shared" si="31"/>
        <v>133.29393939393938</v>
      </c>
      <c r="S36" s="124">
        <f t="shared" si="32"/>
        <v>66.646969696969691</v>
      </c>
      <c r="T36" s="119">
        <v>32.326000000000001</v>
      </c>
      <c r="U36" s="120">
        <f t="shared" si="5"/>
        <v>11.660999999999994</v>
      </c>
      <c r="V36" s="121">
        <f t="shared" si="40"/>
        <v>136.07312998824474</v>
      </c>
    </row>
    <row r="37" spans="1:22" s="108" customFormat="1" ht="38.25" customHeight="1" x14ac:dyDescent="0.25">
      <c r="A37" s="106">
        <f t="shared" si="35"/>
        <v>16</v>
      </c>
      <c r="B37" s="70" t="s">
        <v>76</v>
      </c>
      <c r="C37" s="107" t="s">
        <v>75</v>
      </c>
      <c r="D37" s="119">
        <f>SUM(D38:D41)</f>
        <v>54685</v>
      </c>
      <c r="E37" s="119">
        <f>SUM(E38:E41)</f>
        <v>54685</v>
      </c>
      <c r="F37" s="119">
        <f t="shared" si="6"/>
        <v>24304.701999999997</v>
      </c>
      <c r="G37" s="119">
        <f t="shared" ref="G37:M37" si="41">SUM(G38:G41)</f>
        <v>3851.0230000000001</v>
      </c>
      <c r="H37" s="119">
        <f t="shared" ref="H37:K37" si="42">SUM(H38:H41)</f>
        <v>3682.0390000000002</v>
      </c>
      <c r="I37" s="119">
        <f t="shared" si="42"/>
        <v>4308.1459999999997</v>
      </c>
      <c r="J37" s="119">
        <f t="shared" si="42"/>
        <v>4056.6779999999999</v>
      </c>
      <c r="K37" s="119">
        <f t="shared" si="42"/>
        <v>3995.0899999999997</v>
      </c>
      <c r="L37" s="119">
        <v>4411.7259999999997</v>
      </c>
      <c r="M37" s="119">
        <f t="shared" si="41"/>
        <v>24054.400000000001</v>
      </c>
      <c r="N37" s="119">
        <f t="shared" si="2"/>
        <v>250.30199999999604</v>
      </c>
      <c r="O37" s="124">
        <f t="shared" si="39"/>
        <v>101.04056638286549</v>
      </c>
      <c r="P37" s="119">
        <f t="shared" si="7"/>
        <v>27342.5</v>
      </c>
      <c r="Q37" s="119">
        <f t="shared" si="3"/>
        <v>-3037.7980000000025</v>
      </c>
      <c r="R37" s="124">
        <f t="shared" si="31"/>
        <v>88.889830849410245</v>
      </c>
      <c r="S37" s="124">
        <f t="shared" si="32"/>
        <v>44.444915424705123</v>
      </c>
      <c r="T37" s="119">
        <f t="shared" ref="T37" si="43">SUM(T38:T41)</f>
        <v>26392.637000000002</v>
      </c>
      <c r="U37" s="120">
        <f t="shared" si="5"/>
        <v>-2087.9350000000049</v>
      </c>
      <c r="V37" s="121">
        <f t="shared" si="40"/>
        <v>92.088948898891744</v>
      </c>
    </row>
    <row r="38" spans="1:22" s="47" customFormat="1" ht="39" x14ac:dyDescent="0.25">
      <c r="A38" s="46" t="s">
        <v>178</v>
      </c>
      <c r="B38" s="71" t="s">
        <v>68</v>
      </c>
      <c r="C38" s="127" t="s">
        <v>67</v>
      </c>
      <c r="D38" s="109">
        <v>1500</v>
      </c>
      <c r="E38" s="109">
        <v>1500</v>
      </c>
      <c r="F38" s="109">
        <f t="shared" si="6"/>
        <v>708.93200000000002</v>
      </c>
      <c r="G38" s="109">
        <v>105.012</v>
      </c>
      <c r="H38" s="109">
        <v>147.398</v>
      </c>
      <c r="I38" s="109">
        <v>133.4</v>
      </c>
      <c r="J38" s="109">
        <v>95.028000000000006</v>
      </c>
      <c r="K38" s="109">
        <v>102.74</v>
      </c>
      <c r="L38" s="109">
        <v>125.354</v>
      </c>
      <c r="M38" s="109">
        <v>683</v>
      </c>
      <c r="N38" s="109">
        <f t="shared" si="2"/>
        <v>25.932000000000016</v>
      </c>
      <c r="O38" s="99">
        <f t="shared" si="39"/>
        <v>103.79677891654467</v>
      </c>
      <c r="P38" s="109">
        <f t="shared" si="7"/>
        <v>750</v>
      </c>
      <c r="Q38" s="109">
        <f t="shared" si="3"/>
        <v>-41.067999999999984</v>
      </c>
      <c r="R38" s="99">
        <f t="shared" si="31"/>
        <v>94.524266666666662</v>
      </c>
      <c r="S38" s="99">
        <f t="shared" si="32"/>
        <v>47.262133333333331</v>
      </c>
      <c r="T38" s="109">
        <v>726.27599999999995</v>
      </c>
      <c r="U38" s="68">
        <f t="shared" si="5"/>
        <v>-17.343999999999937</v>
      </c>
      <c r="V38" s="122">
        <f t="shared" si="40"/>
        <v>97.611927146153803</v>
      </c>
    </row>
    <row r="39" spans="1:22" s="47" customFormat="1" ht="32.25" customHeight="1" x14ac:dyDescent="0.25">
      <c r="A39" s="46" t="s">
        <v>179</v>
      </c>
      <c r="B39" s="72" t="s">
        <v>56</v>
      </c>
      <c r="C39" s="40" t="s">
        <v>57</v>
      </c>
      <c r="D39" s="109">
        <v>52000</v>
      </c>
      <c r="E39" s="109">
        <v>52000</v>
      </c>
      <c r="F39" s="109">
        <f t="shared" si="6"/>
        <v>23111.402000000002</v>
      </c>
      <c r="G39" s="109">
        <v>3685.0909999999999</v>
      </c>
      <c r="H39" s="109">
        <v>3425.6010000000001</v>
      </c>
      <c r="I39" s="109">
        <v>4089.7260000000001</v>
      </c>
      <c r="J39" s="109">
        <v>3878.43</v>
      </c>
      <c r="K39" s="109">
        <v>3807.6</v>
      </c>
      <c r="L39" s="109">
        <v>4224.9539999999997</v>
      </c>
      <c r="M39" s="109">
        <v>22890</v>
      </c>
      <c r="N39" s="109">
        <f t="shared" si="2"/>
        <v>221.40200000000186</v>
      </c>
      <c r="O39" s="99">
        <f t="shared" si="39"/>
        <v>100.96724333770206</v>
      </c>
      <c r="P39" s="109">
        <f t="shared" si="7"/>
        <v>26000</v>
      </c>
      <c r="Q39" s="109">
        <f t="shared" ref="Q39:Q53" si="44">F39-P39</f>
        <v>-2888.5979999999981</v>
      </c>
      <c r="R39" s="99">
        <f t="shared" si="31"/>
        <v>88.890007692307705</v>
      </c>
      <c r="S39" s="99">
        <f t="shared" si="32"/>
        <v>44.445003846153853</v>
      </c>
      <c r="T39" s="109">
        <v>25060.150999999998</v>
      </c>
      <c r="U39" s="68">
        <f t="shared" ref="U39:U70" si="45">F39-T39</f>
        <v>-1948.7489999999962</v>
      </c>
      <c r="V39" s="122">
        <f t="shared" si="40"/>
        <v>92.223714055035032</v>
      </c>
    </row>
    <row r="40" spans="1:22" s="47" customFormat="1" ht="39" x14ac:dyDescent="0.25">
      <c r="A40" s="46" t="s">
        <v>180</v>
      </c>
      <c r="B40" s="72" t="s">
        <v>72</v>
      </c>
      <c r="C40" s="40" t="s">
        <v>69</v>
      </c>
      <c r="D40" s="109">
        <v>1050</v>
      </c>
      <c r="E40" s="109">
        <v>1050</v>
      </c>
      <c r="F40" s="109">
        <f t="shared" si="6"/>
        <v>441.64800000000002</v>
      </c>
      <c r="G40" s="109">
        <v>51.84</v>
      </c>
      <c r="H40" s="109">
        <v>100.86</v>
      </c>
      <c r="I40" s="109">
        <v>78.66</v>
      </c>
      <c r="J40" s="109">
        <v>75.38</v>
      </c>
      <c r="K40" s="109">
        <v>73.489999999999995</v>
      </c>
      <c r="L40" s="109">
        <v>61.417999999999999</v>
      </c>
      <c r="M40" s="109">
        <v>439</v>
      </c>
      <c r="N40" s="109">
        <f t="shared" si="2"/>
        <v>2.6480000000000246</v>
      </c>
      <c r="O40" s="99">
        <f t="shared" si="39"/>
        <v>100.60318906605923</v>
      </c>
      <c r="P40" s="109">
        <f t="shared" si="7"/>
        <v>525</v>
      </c>
      <c r="Q40" s="109">
        <f t="shared" si="44"/>
        <v>-83.351999999999975</v>
      </c>
      <c r="R40" s="99">
        <f t="shared" si="31"/>
        <v>84.123428571428576</v>
      </c>
      <c r="S40" s="99">
        <f t="shared" si="32"/>
        <v>42.061714285714288</v>
      </c>
      <c r="T40" s="109">
        <v>521.62999999999988</v>
      </c>
      <c r="U40" s="68">
        <f t="shared" si="45"/>
        <v>-79.981999999999857</v>
      </c>
      <c r="V40" s="122">
        <f t="shared" si="40"/>
        <v>84.666909495236112</v>
      </c>
    </row>
    <row r="41" spans="1:22" s="47" customFormat="1" ht="97.5" x14ac:dyDescent="0.25">
      <c r="A41" s="46" t="s">
        <v>181</v>
      </c>
      <c r="B41" s="73" t="s">
        <v>71</v>
      </c>
      <c r="C41" s="40" t="s">
        <v>70</v>
      </c>
      <c r="D41" s="109">
        <v>135</v>
      </c>
      <c r="E41" s="109">
        <v>135</v>
      </c>
      <c r="F41" s="109">
        <f t="shared" si="6"/>
        <v>42.72</v>
      </c>
      <c r="G41" s="109">
        <v>9.08</v>
      </c>
      <c r="H41" s="109">
        <v>8.18</v>
      </c>
      <c r="I41" s="109">
        <v>6.36</v>
      </c>
      <c r="J41" s="109">
        <v>7.84</v>
      </c>
      <c r="K41" s="109">
        <v>11.26</v>
      </c>
      <c r="L41" s="109">
        <v>0</v>
      </c>
      <c r="M41" s="109">
        <v>42.4</v>
      </c>
      <c r="N41" s="109">
        <f t="shared" si="2"/>
        <v>0.32000000000000028</v>
      </c>
      <c r="O41" s="99">
        <f t="shared" si="39"/>
        <v>100.75471698113208</v>
      </c>
      <c r="P41" s="109">
        <f t="shared" si="7"/>
        <v>67.5</v>
      </c>
      <c r="Q41" s="109">
        <f t="shared" si="44"/>
        <v>-24.78</v>
      </c>
      <c r="R41" s="99">
        <f t="shared" si="31"/>
        <v>63.288888888888884</v>
      </c>
      <c r="S41" s="99">
        <f t="shared" si="32"/>
        <v>31.644444444444442</v>
      </c>
      <c r="T41" s="109">
        <v>84.58</v>
      </c>
      <c r="U41" s="68">
        <f t="shared" si="45"/>
        <v>-41.86</v>
      </c>
      <c r="V41" s="122">
        <f t="shared" si="40"/>
        <v>50.508394419484517</v>
      </c>
    </row>
    <row r="42" spans="1:22" s="108" customFormat="1" ht="39" x14ac:dyDescent="0.25">
      <c r="A42" s="106">
        <v>17</v>
      </c>
      <c r="B42" s="112" t="s">
        <v>156</v>
      </c>
      <c r="C42" s="107" t="s">
        <v>157</v>
      </c>
      <c r="D42" s="119">
        <v>7035</v>
      </c>
      <c r="E42" s="119">
        <v>7035</v>
      </c>
      <c r="F42" s="119">
        <f t="shared" si="6"/>
        <v>0</v>
      </c>
      <c r="G42" s="119">
        <v>0</v>
      </c>
      <c r="H42" s="119">
        <v>0</v>
      </c>
      <c r="I42" s="119">
        <v>0</v>
      </c>
      <c r="J42" s="119"/>
      <c r="K42" s="119"/>
      <c r="L42" s="119">
        <v>0</v>
      </c>
      <c r="M42" s="119">
        <v>0</v>
      </c>
      <c r="N42" s="119"/>
      <c r="O42" s="124"/>
      <c r="P42" s="119">
        <f t="shared" si="7"/>
        <v>3517.5</v>
      </c>
      <c r="Q42" s="119">
        <f t="shared" si="44"/>
        <v>-3517.5</v>
      </c>
      <c r="R42" s="124">
        <f t="shared" ref="R42" si="46">F42/P42*100</f>
        <v>0</v>
      </c>
      <c r="S42" s="124">
        <f t="shared" ref="S42" si="47">F42/E42*100</f>
        <v>0</v>
      </c>
      <c r="T42" s="119">
        <v>5025</v>
      </c>
      <c r="U42" s="120">
        <f t="shared" si="45"/>
        <v>-5025</v>
      </c>
      <c r="V42" s="121"/>
    </row>
    <row r="43" spans="1:22" s="108" customFormat="1" ht="39" x14ac:dyDescent="0.25">
      <c r="A43" s="106">
        <v>18</v>
      </c>
      <c r="B43" s="112" t="s">
        <v>35</v>
      </c>
      <c r="C43" s="107" t="s">
        <v>19</v>
      </c>
      <c r="D43" s="119">
        <v>14000</v>
      </c>
      <c r="E43" s="119">
        <v>14000</v>
      </c>
      <c r="F43" s="119">
        <f t="shared" si="6"/>
        <v>9050.9030000000002</v>
      </c>
      <c r="G43" s="119">
        <v>1098.663</v>
      </c>
      <c r="H43" s="119">
        <v>1187.5940000000001</v>
      </c>
      <c r="I43" s="119">
        <v>1672.4680000000001</v>
      </c>
      <c r="J43" s="119">
        <v>1801.9960000000001</v>
      </c>
      <c r="K43" s="119">
        <v>1657.6389999999999</v>
      </c>
      <c r="L43" s="119">
        <v>1632.5429999999999</v>
      </c>
      <c r="M43" s="119">
        <v>8585</v>
      </c>
      <c r="N43" s="119">
        <f t="shared" ref="N43:N55" si="48">F43-M43</f>
        <v>465.90300000000025</v>
      </c>
      <c r="O43" s="124">
        <f t="shared" ref="O43:O49" si="49">F43/M43*100</f>
        <v>105.42694234129296</v>
      </c>
      <c r="P43" s="119">
        <f t="shared" si="7"/>
        <v>7000</v>
      </c>
      <c r="Q43" s="119">
        <f t="shared" si="44"/>
        <v>2050.9030000000002</v>
      </c>
      <c r="R43" s="124">
        <f t="shared" si="31"/>
        <v>129.29861428571431</v>
      </c>
      <c r="S43" s="124">
        <f t="shared" si="32"/>
        <v>64.649307142857154</v>
      </c>
      <c r="T43" s="119">
        <v>5571.0219999999999</v>
      </c>
      <c r="U43" s="120">
        <f t="shared" si="45"/>
        <v>3479.8810000000003</v>
      </c>
      <c r="V43" s="121">
        <f t="shared" ref="V43:V49" si="50">F43/T43*100</f>
        <v>162.46396083160326</v>
      </c>
    </row>
    <row r="44" spans="1:22" s="108" customFormat="1" ht="29.25" customHeight="1" x14ac:dyDescent="0.25">
      <c r="A44" s="106">
        <f t="shared" ref="A44:A50" si="51">A43+1</f>
        <v>19</v>
      </c>
      <c r="B44" s="48" t="s">
        <v>51</v>
      </c>
      <c r="C44" s="107" t="s">
        <v>15</v>
      </c>
      <c r="D44" s="119">
        <v>675.02</v>
      </c>
      <c r="E44" s="119">
        <v>675.02</v>
      </c>
      <c r="F44" s="119">
        <f t="shared" si="6"/>
        <v>290.41899999999998</v>
      </c>
      <c r="G44" s="119">
        <v>11.548</v>
      </c>
      <c r="H44" s="119">
        <v>67.168999999999997</v>
      </c>
      <c r="I44" s="119">
        <v>41.317999999999998</v>
      </c>
      <c r="J44" s="119">
        <v>65.968000000000004</v>
      </c>
      <c r="K44" s="119">
        <v>67.691999999999993</v>
      </c>
      <c r="L44" s="119">
        <v>36.723999999999997</v>
      </c>
      <c r="M44" s="119">
        <v>286.81299999999999</v>
      </c>
      <c r="N44" s="119">
        <f t="shared" si="48"/>
        <v>3.6059999999999945</v>
      </c>
      <c r="O44" s="124">
        <f t="shared" si="49"/>
        <v>101.25726518672444</v>
      </c>
      <c r="P44" s="119">
        <f t="shared" si="7"/>
        <v>337.51</v>
      </c>
      <c r="Q44" s="119">
        <f t="shared" si="44"/>
        <v>-47.091000000000008</v>
      </c>
      <c r="R44" s="124">
        <f t="shared" si="31"/>
        <v>86.047524517792056</v>
      </c>
      <c r="S44" s="124">
        <f t="shared" si="32"/>
        <v>43.023762258896028</v>
      </c>
      <c r="T44" s="119">
        <v>533.00799999999992</v>
      </c>
      <c r="U44" s="120">
        <f t="shared" si="45"/>
        <v>-242.58899999999994</v>
      </c>
      <c r="V44" s="121">
        <f t="shared" si="50"/>
        <v>54.486799447663081</v>
      </c>
    </row>
    <row r="45" spans="1:22" s="108" customFormat="1" ht="78" x14ac:dyDescent="0.25">
      <c r="A45" s="106">
        <f t="shared" si="51"/>
        <v>20</v>
      </c>
      <c r="B45" s="48" t="s">
        <v>88</v>
      </c>
      <c r="C45" s="107" t="s">
        <v>87</v>
      </c>
      <c r="D45" s="119">
        <v>43</v>
      </c>
      <c r="E45" s="119">
        <v>43</v>
      </c>
      <c r="F45" s="119">
        <f t="shared" si="6"/>
        <v>24.899000000000001</v>
      </c>
      <c r="G45" s="119">
        <v>0</v>
      </c>
      <c r="H45" s="119">
        <v>9.6530000000000005</v>
      </c>
      <c r="I45" s="119">
        <v>0.69499999999999995</v>
      </c>
      <c r="J45" s="119">
        <v>0.82699999999999996</v>
      </c>
      <c r="K45" s="119">
        <v>13.332000000000001</v>
      </c>
      <c r="L45" s="119">
        <v>0.39200000000000002</v>
      </c>
      <c r="M45" s="119">
        <v>24.3</v>
      </c>
      <c r="N45" s="119">
        <f t="shared" si="48"/>
        <v>0.5990000000000002</v>
      </c>
      <c r="O45" s="124">
        <f t="shared" si="49"/>
        <v>102.46502057613169</v>
      </c>
      <c r="P45" s="119">
        <f t="shared" si="7"/>
        <v>21.5</v>
      </c>
      <c r="Q45" s="119">
        <f t="shared" si="44"/>
        <v>3.3990000000000009</v>
      </c>
      <c r="R45" s="124">
        <f t="shared" si="31"/>
        <v>115.8093023255814</v>
      </c>
      <c r="S45" s="124">
        <f t="shared" si="32"/>
        <v>57.904651162790699</v>
      </c>
      <c r="T45" s="119">
        <v>6.8310000000000004</v>
      </c>
      <c r="U45" s="120">
        <f t="shared" si="45"/>
        <v>18.068000000000001</v>
      </c>
      <c r="V45" s="121">
        <f t="shared" si="50"/>
        <v>364.50007319572535</v>
      </c>
    </row>
    <row r="46" spans="1:22" s="108" customFormat="1" ht="33" customHeight="1" x14ac:dyDescent="0.25">
      <c r="A46" s="106">
        <f t="shared" si="51"/>
        <v>21</v>
      </c>
      <c r="B46" s="61" t="s">
        <v>58</v>
      </c>
      <c r="C46" s="22" t="s">
        <v>59</v>
      </c>
      <c r="D46" s="119">
        <v>500</v>
      </c>
      <c r="E46" s="119">
        <v>500</v>
      </c>
      <c r="F46" s="119">
        <f t="shared" si="6"/>
        <v>435.35</v>
      </c>
      <c r="G46" s="119">
        <v>0</v>
      </c>
      <c r="H46" s="119"/>
      <c r="I46" s="119">
        <v>0</v>
      </c>
      <c r="J46" s="119"/>
      <c r="K46" s="119"/>
      <c r="L46" s="119">
        <v>435.35</v>
      </c>
      <c r="M46" s="119">
        <v>435</v>
      </c>
      <c r="N46" s="119">
        <f t="shared" si="48"/>
        <v>0.35000000000002274</v>
      </c>
      <c r="O46" s="124">
        <f t="shared" si="49"/>
        <v>100.08045977011494</v>
      </c>
      <c r="P46" s="119">
        <f t="shared" si="7"/>
        <v>250</v>
      </c>
      <c r="Q46" s="119">
        <f t="shared" si="44"/>
        <v>185.35000000000002</v>
      </c>
      <c r="R46" s="124">
        <f t="shared" si="31"/>
        <v>174.14000000000001</v>
      </c>
      <c r="S46" s="124">
        <f t="shared" si="32"/>
        <v>87.070000000000007</v>
      </c>
      <c r="T46" s="119">
        <v>419.18799999999999</v>
      </c>
      <c r="U46" s="120">
        <f t="shared" si="45"/>
        <v>16.162000000000035</v>
      </c>
      <c r="V46" s="121">
        <f t="shared" si="50"/>
        <v>103.8555493000754</v>
      </c>
    </row>
    <row r="47" spans="1:22" s="108" customFormat="1" ht="28.5" customHeight="1" x14ac:dyDescent="0.25">
      <c r="A47" s="106">
        <f t="shared" si="51"/>
        <v>22</v>
      </c>
      <c r="B47" s="48" t="s">
        <v>8</v>
      </c>
      <c r="C47" s="107" t="s">
        <v>20</v>
      </c>
      <c r="D47" s="119">
        <v>1700</v>
      </c>
      <c r="E47" s="119">
        <v>4717.0820000000003</v>
      </c>
      <c r="F47" s="119">
        <f t="shared" si="6"/>
        <v>11665.957</v>
      </c>
      <c r="G47" s="119">
        <v>1821.1769999999999</v>
      </c>
      <c r="H47" s="119">
        <v>567.76099999999997</v>
      </c>
      <c r="I47" s="119">
        <v>735.09400000000005</v>
      </c>
      <c r="J47" s="119">
        <v>1343.0830000000001</v>
      </c>
      <c r="K47" s="119">
        <v>1663.97</v>
      </c>
      <c r="L47" s="119">
        <v>5534.8720000000003</v>
      </c>
      <c r="M47" s="119">
        <v>4717.0820000000003</v>
      </c>
      <c r="N47" s="119">
        <f t="shared" si="48"/>
        <v>6948.875</v>
      </c>
      <c r="O47" s="124">
        <f t="shared" si="49"/>
        <v>247.312999858811</v>
      </c>
      <c r="P47" s="119">
        <f t="shared" si="7"/>
        <v>2358.5410000000002</v>
      </c>
      <c r="Q47" s="119">
        <f t="shared" si="44"/>
        <v>9307.4160000000011</v>
      </c>
      <c r="R47" s="124">
        <f t="shared" si="31"/>
        <v>494.62599971762199</v>
      </c>
      <c r="S47" s="124">
        <f t="shared" si="32"/>
        <v>247.312999858811</v>
      </c>
      <c r="T47" s="119">
        <v>3776.1579999999999</v>
      </c>
      <c r="U47" s="120">
        <f t="shared" si="45"/>
        <v>7889.7990000000009</v>
      </c>
      <c r="V47" s="121">
        <f t="shared" si="50"/>
        <v>308.93720548769414</v>
      </c>
    </row>
    <row r="48" spans="1:22" s="108" customFormat="1" ht="136.5" x14ac:dyDescent="0.25">
      <c r="A48" s="106">
        <f t="shared" si="51"/>
        <v>23</v>
      </c>
      <c r="B48" s="48" t="s">
        <v>50</v>
      </c>
      <c r="C48" s="107" t="s">
        <v>47</v>
      </c>
      <c r="D48" s="119">
        <v>2500</v>
      </c>
      <c r="E48" s="119">
        <v>2500</v>
      </c>
      <c r="F48" s="119">
        <f t="shared" si="6"/>
        <v>1599.4829999999999</v>
      </c>
      <c r="G48" s="119">
        <v>69.647000000000006</v>
      </c>
      <c r="H48" s="119">
        <v>102.447</v>
      </c>
      <c r="I48" s="119">
        <v>78.858999999999995</v>
      </c>
      <c r="J48" s="119">
        <v>208.977</v>
      </c>
      <c r="K48" s="119">
        <v>459.92700000000002</v>
      </c>
      <c r="L48" s="119">
        <v>679.62599999999998</v>
      </c>
      <c r="M48" s="119">
        <v>1580</v>
      </c>
      <c r="N48" s="119">
        <f t="shared" si="48"/>
        <v>19.482999999999947</v>
      </c>
      <c r="O48" s="124">
        <f t="shared" si="49"/>
        <v>101.2331012658228</v>
      </c>
      <c r="P48" s="119">
        <f t="shared" si="7"/>
        <v>1250</v>
      </c>
      <c r="Q48" s="119">
        <f t="shared" si="44"/>
        <v>349.48299999999995</v>
      </c>
      <c r="R48" s="124">
        <f t="shared" si="31"/>
        <v>127.95863999999999</v>
      </c>
      <c r="S48" s="124">
        <f t="shared" si="32"/>
        <v>63.979319999999994</v>
      </c>
      <c r="T48" s="119">
        <v>2206.8810000000003</v>
      </c>
      <c r="U48" s="120">
        <f t="shared" si="45"/>
        <v>-607.39800000000037</v>
      </c>
      <c r="V48" s="121">
        <f t="shared" si="50"/>
        <v>72.477084174452528</v>
      </c>
    </row>
    <row r="49" spans="1:27" s="108" customFormat="1" ht="63" customHeight="1" x14ac:dyDescent="0.25">
      <c r="A49" s="106">
        <f t="shared" si="51"/>
        <v>24</v>
      </c>
      <c r="B49" s="48" t="s">
        <v>113</v>
      </c>
      <c r="C49" s="107" t="s">
        <v>112</v>
      </c>
      <c r="D49" s="119">
        <v>8.5</v>
      </c>
      <c r="E49" s="119">
        <v>76.165000000000006</v>
      </c>
      <c r="F49" s="119">
        <f t="shared" si="6"/>
        <v>85.634999999999991</v>
      </c>
      <c r="G49" s="119">
        <v>0.64500000000000002</v>
      </c>
      <c r="H49" s="119">
        <v>75.531999999999996</v>
      </c>
      <c r="I49" s="119">
        <v>0</v>
      </c>
      <c r="J49" s="119">
        <v>9.4580000000000002</v>
      </c>
      <c r="K49" s="119"/>
      <c r="L49" s="119">
        <v>0</v>
      </c>
      <c r="M49" s="119">
        <v>76.165000000000006</v>
      </c>
      <c r="N49" s="119">
        <f t="shared" si="48"/>
        <v>9.4699999999999847</v>
      </c>
      <c r="O49" s="124">
        <f t="shared" si="49"/>
        <v>112.43353246241709</v>
      </c>
      <c r="P49" s="119">
        <f t="shared" si="7"/>
        <v>38.082500000000003</v>
      </c>
      <c r="Q49" s="119">
        <f t="shared" si="44"/>
        <v>47.552499999999988</v>
      </c>
      <c r="R49" s="124">
        <f t="shared" si="31"/>
        <v>224.86706492483418</v>
      </c>
      <c r="S49" s="124">
        <f t="shared" si="32"/>
        <v>112.43353246241709</v>
      </c>
      <c r="T49" s="119">
        <v>7.3239999999999998</v>
      </c>
      <c r="U49" s="120">
        <f t="shared" si="45"/>
        <v>78.310999999999993</v>
      </c>
      <c r="V49" s="121">
        <f t="shared" si="50"/>
        <v>1169.2381212452212</v>
      </c>
    </row>
    <row r="50" spans="1:27" s="108" customFormat="1" ht="39" x14ac:dyDescent="0.3">
      <c r="A50" s="106">
        <f t="shared" si="51"/>
        <v>25</v>
      </c>
      <c r="B50" s="48" t="s">
        <v>78</v>
      </c>
      <c r="C50" s="107" t="s">
        <v>77</v>
      </c>
      <c r="D50" s="119">
        <v>0.1</v>
      </c>
      <c r="E50" s="119">
        <v>0.1</v>
      </c>
      <c r="F50" s="119">
        <f t="shared" si="6"/>
        <v>0</v>
      </c>
      <c r="G50" s="119">
        <v>0</v>
      </c>
      <c r="H50" s="119"/>
      <c r="I50" s="119">
        <v>0</v>
      </c>
      <c r="J50" s="119"/>
      <c r="K50" s="119"/>
      <c r="L50" s="119">
        <v>0</v>
      </c>
      <c r="M50" s="119">
        <v>0</v>
      </c>
      <c r="N50" s="119">
        <f t="shared" si="48"/>
        <v>0</v>
      </c>
      <c r="O50" s="124"/>
      <c r="P50" s="119">
        <f t="shared" si="7"/>
        <v>0.05</v>
      </c>
      <c r="Q50" s="119">
        <f t="shared" si="44"/>
        <v>-0.05</v>
      </c>
      <c r="R50" s="124">
        <f t="shared" si="31"/>
        <v>0</v>
      </c>
      <c r="S50" s="124">
        <f t="shared" si="32"/>
        <v>0</v>
      </c>
      <c r="T50" s="119">
        <v>0</v>
      </c>
      <c r="U50" s="120">
        <f t="shared" si="45"/>
        <v>0</v>
      </c>
      <c r="V50" s="121"/>
      <c r="X50" s="143">
        <v>170740.61199999999</v>
      </c>
    </row>
    <row r="51" spans="1:27" s="51" customFormat="1" ht="39.75" customHeight="1" x14ac:dyDescent="0.3">
      <c r="A51" s="148" t="s">
        <v>145</v>
      </c>
      <c r="B51" s="148"/>
      <c r="C51" s="148"/>
      <c r="D51" s="114">
        <f>D7+D8+D9+D14+D22+D28+D29+D30+D31+D32+D33+D34+D37+D43+D44+D45+D46+D47+D48+D50+D49+D36+D35+D42</f>
        <v>6249303.0779999988</v>
      </c>
      <c r="E51" s="114">
        <f>E7+E8+E9+E14+E22+E28+E29+E30+E31+E32+E33+E34+E37+E43+E44+E45+E46+E47+E48+E50+E49+E36+E35+E42</f>
        <v>6381616.0329999998</v>
      </c>
      <c r="F51" s="114">
        <f t="shared" si="6"/>
        <v>3184230.35</v>
      </c>
      <c r="G51" s="114">
        <f t="shared" ref="G51:L51" si="52">G7+G8+G9+G14+G22+G28+G29+G30+G31+G32+G33+G34+G37+G43+G44+G45+G46+G47+G48+G50+G49+G36+G35+G21</f>
        <v>508078.70500000002</v>
      </c>
      <c r="H51" s="114">
        <f t="shared" si="52"/>
        <v>539626.52300000028</v>
      </c>
      <c r="I51" s="114">
        <f t="shared" si="52"/>
        <v>467582.87800000003</v>
      </c>
      <c r="J51" s="114">
        <f t="shared" si="52"/>
        <v>584664.69099999999</v>
      </c>
      <c r="K51" s="114">
        <f t="shared" si="52"/>
        <v>554426.73200000008</v>
      </c>
      <c r="L51" s="114">
        <f t="shared" si="52"/>
        <v>529850.821</v>
      </c>
      <c r="M51" s="114">
        <f>M7+M8+M9+M14+M22+M28+M29+M30+M31+M32+M33+M34+M37+M43+M44+M45+M46+M47+M48+M50+M49+M36+M35</f>
        <v>2985315.8</v>
      </c>
      <c r="N51" s="114">
        <f t="shared" si="48"/>
        <v>198914.55000000028</v>
      </c>
      <c r="O51" s="100">
        <f t="shared" ref="O51:O57" si="53">F51/M51*100</f>
        <v>106.66309909323498</v>
      </c>
      <c r="P51" s="114">
        <f>P7+P8+P9+P14+P22+P28+P29+P30+P31+P32+P33+P34+P37+P43+P44+P45+P46+P47+P48+P50+P49+P36+P35+P21+P42</f>
        <v>3190808.0164999999</v>
      </c>
      <c r="Q51" s="114">
        <f t="shared" si="44"/>
        <v>-6577.6664999998175</v>
      </c>
      <c r="R51" s="100">
        <f t="shared" si="31"/>
        <v>99.793855773647749</v>
      </c>
      <c r="S51" s="100">
        <f t="shared" si="32"/>
        <v>49.896927886823875</v>
      </c>
      <c r="T51" s="114">
        <f>T7+T8+T9+T14+T22+T28+T29+T30+T31+T32+T33+T34+T37+T43+T44+T45+T46+T47+T48+T50+T49+T36+T35+T21+T42</f>
        <v>2658986.5729999999</v>
      </c>
      <c r="U51" s="49">
        <f t="shared" si="45"/>
        <v>525243.77700000023</v>
      </c>
      <c r="V51" s="50">
        <f>F51/T51*100</f>
        <v>119.75353250495711</v>
      </c>
      <c r="W51" s="143">
        <v>6536822.2449999992</v>
      </c>
      <c r="X51" s="143">
        <f>W51-E51</f>
        <v>155206.21199999936</v>
      </c>
      <c r="Y51" s="143">
        <f>X51-X50</f>
        <v>-15534.400000000634</v>
      </c>
      <c r="Z51" s="143"/>
      <c r="AA51" s="143"/>
    </row>
    <row r="52" spans="1:27" s="115" customFormat="1" ht="117" x14ac:dyDescent="0.25">
      <c r="A52" s="116">
        <v>1</v>
      </c>
      <c r="B52" s="118" t="s">
        <v>197</v>
      </c>
      <c r="C52" s="117" t="s">
        <v>198</v>
      </c>
      <c r="D52" s="123"/>
      <c r="E52" s="123"/>
      <c r="F52" s="119">
        <f t="shared" si="6"/>
        <v>5960.1</v>
      </c>
      <c r="G52" s="119"/>
      <c r="H52" s="119"/>
      <c r="I52" s="119"/>
      <c r="J52" s="119"/>
      <c r="K52" s="119"/>
      <c r="L52" s="119">
        <v>5960.1</v>
      </c>
      <c r="M52" s="119"/>
      <c r="N52" s="119">
        <f t="shared" ref="N52" si="54">F52-M52</f>
        <v>5960.1</v>
      </c>
      <c r="O52" s="124"/>
      <c r="P52" s="119">
        <f>M52</f>
        <v>0</v>
      </c>
      <c r="Q52" s="119">
        <f t="shared" ref="Q52" si="55">F52-P52</f>
        <v>5960.1</v>
      </c>
      <c r="R52" s="124"/>
      <c r="S52" s="124"/>
      <c r="T52" s="119">
        <v>237.1</v>
      </c>
      <c r="U52" s="120">
        <f t="shared" si="45"/>
        <v>5723</v>
      </c>
      <c r="V52" s="121">
        <f>F52/T52*100</f>
        <v>2513.749472796289</v>
      </c>
    </row>
    <row r="53" spans="1:27" s="115" customFormat="1" ht="23.25" x14ac:dyDescent="0.25">
      <c r="A53" s="116">
        <f>A52+1</f>
        <v>2</v>
      </c>
      <c r="B53" s="118" t="s">
        <v>132</v>
      </c>
      <c r="C53" s="117" t="s">
        <v>52</v>
      </c>
      <c r="D53" s="123">
        <v>599998.4</v>
      </c>
      <c r="E53" s="123">
        <v>599998.4</v>
      </c>
      <c r="F53" s="119">
        <f t="shared" si="6"/>
        <v>537118.6</v>
      </c>
      <c r="G53" s="119">
        <v>68639.8</v>
      </c>
      <c r="H53" s="119">
        <v>68639.8</v>
      </c>
      <c r="I53" s="119">
        <v>68639.8</v>
      </c>
      <c r="J53" s="119">
        <v>68639.8</v>
      </c>
      <c r="K53" s="119">
        <v>87479.8</v>
      </c>
      <c r="L53" s="119">
        <v>175079.6</v>
      </c>
      <c r="M53" s="119">
        <v>537118.6</v>
      </c>
      <c r="N53" s="119">
        <f t="shared" si="48"/>
        <v>0</v>
      </c>
      <c r="O53" s="124">
        <f t="shared" si="53"/>
        <v>100</v>
      </c>
      <c r="P53" s="119">
        <f>M53</f>
        <v>537118.6</v>
      </c>
      <c r="Q53" s="119">
        <f t="shared" si="44"/>
        <v>0</v>
      </c>
      <c r="R53" s="124">
        <f t="shared" si="31"/>
        <v>100</v>
      </c>
      <c r="S53" s="124">
        <f>F53/E53*100</f>
        <v>89.520005386681021</v>
      </c>
      <c r="T53" s="119">
        <v>518356.30000000005</v>
      </c>
      <c r="U53" s="120">
        <f t="shared" si="45"/>
        <v>18762.29999999993</v>
      </c>
      <c r="V53" s="121">
        <f>F53/T53*100</f>
        <v>103.61957595576632</v>
      </c>
    </row>
    <row r="54" spans="1:27" s="115" customFormat="1" ht="39" x14ac:dyDescent="0.25">
      <c r="A54" s="116">
        <f>A53+1</f>
        <v>3</v>
      </c>
      <c r="B54" s="118" t="s">
        <v>159</v>
      </c>
      <c r="C54" s="117" t="s">
        <v>158</v>
      </c>
      <c r="D54" s="123"/>
      <c r="E54" s="123">
        <v>3529.8</v>
      </c>
      <c r="F54" s="119">
        <f t="shared" si="6"/>
        <v>2118</v>
      </c>
      <c r="G54" s="119">
        <v>353</v>
      </c>
      <c r="H54" s="119">
        <v>353</v>
      </c>
      <c r="I54" s="119">
        <v>353</v>
      </c>
      <c r="J54" s="119">
        <v>353</v>
      </c>
      <c r="K54" s="119">
        <v>353</v>
      </c>
      <c r="L54" s="119">
        <v>353</v>
      </c>
      <c r="M54" s="119">
        <v>2118</v>
      </c>
      <c r="N54" s="119">
        <f t="shared" si="48"/>
        <v>0</v>
      </c>
      <c r="O54" s="124">
        <f t="shared" si="53"/>
        <v>100</v>
      </c>
      <c r="P54" s="119">
        <f t="shared" ref="P54:P61" si="56">M54</f>
        <v>2118</v>
      </c>
      <c r="Q54" s="119">
        <f t="shared" ref="Q54:Q61" si="57">F54-P54</f>
        <v>0</v>
      </c>
      <c r="R54" s="124">
        <f t="shared" ref="R54:R61" si="58">F54/P54*100</f>
        <v>100</v>
      </c>
      <c r="S54" s="124">
        <f t="shared" si="32"/>
        <v>60.00339962604113</v>
      </c>
      <c r="T54" s="119"/>
      <c r="U54" s="120">
        <f t="shared" si="45"/>
        <v>2118</v>
      </c>
      <c r="V54" s="121"/>
    </row>
    <row r="55" spans="1:27" s="115" customFormat="1" ht="58.5" x14ac:dyDescent="0.25">
      <c r="A55" s="116">
        <f t="shared" ref="A55:A62" si="59">A54+1</f>
        <v>4</v>
      </c>
      <c r="B55" s="118" t="s">
        <v>164</v>
      </c>
      <c r="C55" s="117" t="s">
        <v>163</v>
      </c>
      <c r="D55" s="123"/>
      <c r="E55" s="123">
        <v>25364.7</v>
      </c>
      <c r="F55" s="119">
        <f t="shared" si="6"/>
        <v>14330.4</v>
      </c>
      <c r="G55" s="119"/>
      <c r="H55" s="119"/>
      <c r="I55" s="119"/>
      <c r="J55" s="119"/>
      <c r="K55" s="119">
        <v>7165.2</v>
      </c>
      <c r="L55" s="119">
        <v>7165.2</v>
      </c>
      <c r="M55" s="119">
        <v>14330.4</v>
      </c>
      <c r="N55" s="119">
        <f t="shared" si="48"/>
        <v>0</v>
      </c>
      <c r="O55" s="124">
        <f t="shared" si="53"/>
        <v>100</v>
      </c>
      <c r="P55" s="119">
        <f t="shared" si="56"/>
        <v>14330.4</v>
      </c>
      <c r="Q55" s="119">
        <f t="shared" si="57"/>
        <v>0</v>
      </c>
      <c r="R55" s="124">
        <f t="shared" si="58"/>
        <v>100</v>
      </c>
      <c r="S55" s="124">
        <f t="shared" si="32"/>
        <v>56.497415699771722</v>
      </c>
      <c r="T55" s="119"/>
      <c r="U55" s="120">
        <f t="shared" si="45"/>
        <v>14330.4</v>
      </c>
      <c r="V55" s="121"/>
    </row>
    <row r="56" spans="1:27" s="115" customFormat="1" ht="39" x14ac:dyDescent="0.25">
      <c r="A56" s="116">
        <f t="shared" si="59"/>
        <v>5</v>
      </c>
      <c r="B56" s="118" t="s">
        <v>161</v>
      </c>
      <c r="C56" s="117" t="s">
        <v>160</v>
      </c>
      <c r="D56" s="123"/>
      <c r="E56" s="123">
        <v>37282</v>
      </c>
      <c r="F56" s="119">
        <f t="shared" si="6"/>
        <v>37282</v>
      </c>
      <c r="G56" s="119">
        <v>6048.4</v>
      </c>
      <c r="H56" s="119">
        <v>6377</v>
      </c>
      <c r="I56" s="119">
        <v>6212.7</v>
      </c>
      <c r="J56" s="119">
        <v>6212.7</v>
      </c>
      <c r="K56" s="119">
        <v>6212.7</v>
      </c>
      <c r="L56" s="119">
        <v>6218.5</v>
      </c>
      <c r="M56" s="119">
        <v>37282</v>
      </c>
      <c r="N56" s="119">
        <f>F56-M56</f>
        <v>0</v>
      </c>
      <c r="O56" s="124">
        <f t="shared" si="53"/>
        <v>100</v>
      </c>
      <c r="P56" s="119">
        <f t="shared" si="56"/>
        <v>37282</v>
      </c>
      <c r="Q56" s="119">
        <f t="shared" si="57"/>
        <v>0</v>
      </c>
      <c r="R56" s="124">
        <f t="shared" si="58"/>
        <v>100</v>
      </c>
      <c r="S56" s="124">
        <f t="shared" si="32"/>
        <v>100</v>
      </c>
      <c r="T56" s="119"/>
      <c r="U56" s="120">
        <f t="shared" si="45"/>
        <v>37282</v>
      </c>
      <c r="V56" s="121"/>
    </row>
    <row r="57" spans="1:27" s="115" customFormat="1" ht="23.25" x14ac:dyDescent="0.25">
      <c r="A57" s="116">
        <f t="shared" si="59"/>
        <v>6</v>
      </c>
      <c r="B57" s="118" t="s">
        <v>165</v>
      </c>
      <c r="C57" s="117" t="s">
        <v>166</v>
      </c>
      <c r="D57" s="123"/>
      <c r="E57" s="123">
        <f>1004.459+791.222</f>
        <v>1795.681</v>
      </c>
      <c r="F57" s="119">
        <f t="shared" si="6"/>
        <v>1795.681</v>
      </c>
      <c r="G57" s="119"/>
      <c r="H57" s="119"/>
      <c r="I57" s="119">
        <v>337.25700000000001</v>
      </c>
      <c r="J57" s="119">
        <v>667.202</v>
      </c>
      <c r="K57" s="119">
        <v>791.22199999999998</v>
      </c>
      <c r="L57" s="119"/>
      <c r="M57" s="119">
        <v>1795.681</v>
      </c>
      <c r="N57" s="119">
        <f>F57-M57</f>
        <v>0</v>
      </c>
      <c r="O57" s="124">
        <f t="shared" si="53"/>
        <v>100</v>
      </c>
      <c r="P57" s="119">
        <f t="shared" si="56"/>
        <v>1795.681</v>
      </c>
      <c r="Q57" s="119">
        <f t="shared" si="57"/>
        <v>0</v>
      </c>
      <c r="R57" s="124">
        <f t="shared" si="58"/>
        <v>100</v>
      </c>
      <c r="S57" s="124">
        <f t="shared" ref="S57" si="60">F57/E57*100</f>
        <v>100</v>
      </c>
      <c r="T57" s="119">
        <v>2856.1130000000003</v>
      </c>
      <c r="U57" s="120">
        <f t="shared" si="45"/>
        <v>-1060.4320000000002</v>
      </c>
      <c r="V57" s="121">
        <f>F57/T57*100</f>
        <v>62.871497031104859</v>
      </c>
    </row>
    <row r="58" spans="1:27" s="115" customFormat="1" ht="312" x14ac:dyDescent="0.25">
      <c r="A58" s="116">
        <f t="shared" si="59"/>
        <v>7</v>
      </c>
      <c r="B58" s="118" t="s">
        <v>200</v>
      </c>
      <c r="C58" s="117" t="s">
        <v>199</v>
      </c>
      <c r="D58" s="123"/>
      <c r="E58" s="123">
        <v>137410.092</v>
      </c>
      <c r="F58" s="119">
        <f t="shared" si="6"/>
        <v>0</v>
      </c>
      <c r="G58" s="119"/>
      <c r="H58" s="119"/>
      <c r="I58" s="119"/>
      <c r="J58" s="119"/>
      <c r="K58" s="119"/>
      <c r="L58" s="119"/>
      <c r="M58" s="119"/>
      <c r="N58" s="119"/>
      <c r="O58" s="124"/>
      <c r="P58" s="119"/>
      <c r="Q58" s="119"/>
      <c r="R58" s="124"/>
      <c r="S58" s="124"/>
      <c r="T58" s="119"/>
      <c r="U58" s="120"/>
      <c r="V58" s="121"/>
    </row>
    <row r="59" spans="1:27" s="115" customFormat="1" ht="39" x14ac:dyDescent="0.25">
      <c r="A59" s="116">
        <f t="shared" si="59"/>
        <v>8</v>
      </c>
      <c r="B59" s="92" t="s">
        <v>133</v>
      </c>
      <c r="C59" s="74" t="s">
        <v>109</v>
      </c>
      <c r="D59" s="123">
        <v>18676.11</v>
      </c>
      <c r="E59" s="123">
        <v>18676.11</v>
      </c>
      <c r="F59" s="119">
        <f t="shared" si="6"/>
        <v>16718.737999999998</v>
      </c>
      <c r="G59" s="119">
        <v>2136.527</v>
      </c>
      <c r="H59" s="119">
        <v>2136.527</v>
      </c>
      <c r="I59" s="119">
        <v>2136.527</v>
      </c>
      <c r="J59" s="119">
        <v>2136.527</v>
      </c>
      <c r="K59" s="119">
        <v>2722.953</v>
      </c>
      <c r="L59" s="119">
        <v>5449.6769999999997</v>
      </c>
      <c r="M59" s="119">
        <v>16718.738000000001</v>
      </c>
      <c r="N59" s="119">
        <f t="shared" ref="N59:N70" si="61">F59-M59</f>
        <v>0</v>
      </c>
      <c r="O59" s="124">
        <f t="shared" ref="O59:O62" si="62">F59/M59*100</f>
        <v>99.999999999999972</v>
      </c>
      <c r="P59" s="119">
        <f t="shared" si="56"/>
        <v>16718.738000000001</v>
      </c>
      <c r="Q59" s="119">
        <f t="shared" si="57"/>
        <v>0</v>
      </c>
      <c r="R59" s="124">
        <f t="shared" si="58"/>
        <v>99.999999999999972</v>
      </c>
      <c r="S59" s="124">
        <f t="shared" ref="S59:S65" si="63">F59/E59*100</f>
        <v>89.519380641900241</v>
      </c>
      <c r="T59" s="119">
        <v>13818.452000000001</v>
      </c>
      <c r="U59" s="120">
        <f t="shared" si="45"/>
        <v>2900.2859999999964</v>
      </c>
      <c r="V59" s="121">
        <f>F59/T59*100</f>
        <v>120.98850146166875</v>
      </c>
    </row>
    <row r="60" spans="1:27" s="115" customFormat="1" ht="58.5" x14ac:dyDescent="0.25">
      <c r="A60" s="116">
        <f t="shared" si="59"/>
        <v>9</v>
      </c>
      <c r="B60" s="92" t="s">
        <v>185</v>
      </c>
      <c r="C60" s="74" t="s">
        <v>186</v>
      </c>
      <c r="D60" s="123"/>
      <c r="E60" s="123">
        <v>79.055999999999997</v>
      </c>
      <c r="F60" s="119">
        <f t="shared" si="6"/>
        <v>26.352000000000004</v>
      </c>
      <c r="G60" s="119"/>
      <c r="H60" s="119"/>
      <c r="I60" s="119"/>
      <c r="J60" s="119">
        <v>8.7840000000000007</v>
      </c>
      <c r="K60" s="119">
        <v>8.7840000000000007</v>
      </c>
      <c r="L60" s="119">
        <v>8.7840000000000007</v>
      </c>
      <c r="M60" s="119">
        <v>26.352</v>
      </c>
      <c r="N60" s="119">
        <f t="shared" ref="N60" si="64">F60-M60</f>
        <v>0</v>
      </c>
      <c r="O60" s="124">
        <f t="shared" ref="O60" si="65">F60/M60*100</f>
        <v>100.00000000000003</v>
      </c>
      <c r="P60" s="119">
        <f t="shared" si="56"/>
        <v>26.352</v>
      </c>
      <c r="Q60" s="119">
        <f t="shared" si="57"/>
        <v>0</v>
      </c>
      <c r="R60" s="124">
        <f t="shared" si="58"/>
        <v>100.00000000000003</v>
      </c>
      <c r="S60" s="124">
        <f t="shared" si="63"/>
        <v>33.333333333333336</v>
      </c>
      <c r="T60" s="119">
        <v>41.578000000000003</v>
      </c>
      <c r="U60" s="120">
        <f t="shared" ref="U60" si="66">F60-T60</f>
        <v>-15.225999999999999</v>
      </c>
      <c r="V60" s="121">
        <f>F60/T60*100</f>
        <v>63.379671941892354</v>
      </c>
    </row>
    <row r="61" spans="1:27" s="115" customFormat="1" ht="78" x14ac:dyDescent="0.25">
      <c r="A61" s="116">
        <f t="shared" si="59"/>
        <v>10</v>
      </c>
      <c r="B61" s="92" t="s">
        <v>171</v>
      </c>
      <c r="C61" s="74">
        <v>41059300</v>
      </c>
      <c r="D61" s="123"/>
      <c r="E61" s="123">
        <v>3095.0160000000001</v>
      </c>
      <c r="F61" s="119">
        <f t="shared" si="6"/>
        <v>2321.2620000000002</v>
      </c>
      <c r="G61" s="119">
        <v>0</v>
      </c>
      <c r="H61" s="119">
        <v>773.75400000000002</v>
      </c>
      <c r="I61" s="119">
        <v>386.87700000000001</v>
      </c>
      <c r="J61" s="119">
        <v>386.87700000000001</v>
      </c>
      <c r="K61" s="119">
        <v>386.87700000000001</v>
      </c>
      <c r="L61" s="119">
        <v>386.87700000000001</v>
      </c>
      <c r="M61" s="119">
        <v>2321.2620000000002</v>
      </c>
      <c r="N61" s="119">
        <f t="shared" si="61"/>
        <v>0</v>
      </c>
      <c r="O61" s="124">
        <f t="shared" si="62"/>
        <v>100</v>
      </c>
      <c r="P61" s="119">
        <f t="shared" si="56"/>
        <v>2321.2620000000002</v>
      </c>
      <c r="Q61" s="119">
        <f t="shared" si="57"/>
        <v>0</v>
      </c>
      <c r="R61" s="124">
        <f t="shared" si="58"/>
        <v>100</v>
      </c>
      <c r="S61" s="124">
        <f t="shared" si="63"/>
        <v>75</v>
      </c>
      <c r="T61" s="119">
        <v>0</v>
      </c>
      <c r="U61" s="120">
        <f t="shared" si="45"/>
        <v>2321.2620000000002</v>
      </c>
      <c r="V61" s="121"/>
    </row>
    <row r="62" spans="1:27" s="115" customFormat="1" ht="23.25" x14ac:dyDescent="0.25">
      <c r="A62" s="116">
        <f t="shared" si="59"/>
        <v>11</v>
      </c>
      <c r="B62" s="93" t="s">
        <v>134</v>
      </c>
      <c r="C62" s="74" t="s">
        <v>101</v>
      </c>
      <c r="D62" s="123">
        <f>SUM(D63:D69)</f>
        <v>1644</v>
      </c>
      <c r="E62" s="123">
        <f>SUM(E63:E69)</f>
        <v>2932.2219999999998</v>
      </c>
      <c r="F62" s="119">
        <f t="shared" si="6"/>
        <v>1762.9719999999998</v>
      </c>
      <c r="G62" s="119">
        <f t="shared" ref="G62:M62" si="67">SUM(G63:G69)</f>
        <v>0</v>
      </c>
      <c r="H62" s="119">
        <f t="shared" si="67"/>
        <v>258</v>
      </c>
      <c r="I62" s="119">
        <f t="shared" si="67"/>
        <v>399.90500000000003</v>
      </c>
      <c r="J62" s="119">
        <f t="shared" si="67"/>
        <v>540.26599999999996</v>
      </c>
      <c r="K62" s="119">
        <f t="shared" ref="K62" si="68">SUM(K63:K69)</f>
        <v>290.60599999999999</v>
      </c>
      <c r="L62" s="119">
        <f t="shared" si="67"/>
        <v>274.19499999999999</v>
      </c>
      <c r="M62" s="119">
        <f t="shared" si="67"/>
        <v>1922.2540000000001</v>
      </c>
      <c r="N62" s="119">
        <f t="shared" si="61"/>
        <v>-159.28200000000038</v>
      </c>
      <c r="O62" s="124">
        <f t="shared" si="62"/>
        <v>91.713790165087431</v>
      </c>
      <c r="P62" s="119">
        <f t="shared" ref="P62" si="69">M62</f>
        <v>1922.2540000000001</v>
      </c>
      <c r="Q62" s="119">
        <f t="shared" ref="Q62:Q65" si="70">F62-P62</f>
        <v>-159.28200000000038</v>
      </c>
      <c r="R62" s="124">
        <f t="shared" ref="R62:R65" si="71">F62/P62*100</f>
        <v>91.713790165087431</v>
      </c>
      <c r="S62" s="124">
        <f t="shared" si="63"/>
        <v>60.124097015846679</v>
      </c>
      <c r="T62" s="119">
        <f>SUM(T63:T69)</f>
        <v>1185.6469999999999</v>
      </c>
      <c r="U62" s="120">
        <f t="shared" si="45"/>
        <v>577.32499999999982</v>
      </c>
      <c r="V62" s="121">
        <f t="shared" ref="V62:V69" si="72">F62/T62*100</f>
        <v>148.69282341202734</v>
      </c>
    </row>
    <row r="63" spans="1:27" s="25" customFormat="1" ht="39" x14ac:dyDescent="0.25">
      <c r="A63" s="24" t="s">
        <v>202</v>
      </c>
      <c r="B63" s="94" t="s">
        <v>135</v>
      </c>
      <c r="C63" s="60"/>
      <c r="D63" s="110">
        <v>48</v>
      </c>
      <c r="E63" s="110">
        <v>48</v>
      </c>
      <c r="F63" s="109">
        <f t="shared" si="6"/>
        <v>14.718</v>
      </c>
      <c r="G63" s="109">
        <v>0</v>
      </c>
      <c r="H63" s="109"/>
      <c r="I63" s="109"/>
      <c r="J63" s="109">
        <v>8.3819999999999997</v>
      </c>
      <c r="K63" s="109">
        <v>3.5609999999999999</v>
      </c>
      <c r="L63" s="109">
        <v>2.7749999999999999</v>
      </c>
      <c r="M63" s="109">
        <v>24</v>
      </c>
      <c r="N63" s="109">
        <f t="shared" ref="N63" si="73">F63-M63</f>
        <v>-9.282</v>
      </c>
      <c r="O63" s="99">
        <f t="shared" ref="O63" si="74">F63/M63*100</f>
        <v>61.324999999999996</v>
      </c>
      <c r="P63" s="109">
        <f t="shared" ref="P63:P69" si="75">M63</f>
        <v>24</v>
      </c>
      <c r="Q63" s="109">
        <f t="shared" si="70"/>
        <v>-9.282</v>
      </c>
      <c r="R63" s="99">
        <f t="shared" si="71"/>
        <v>61.324999999999996</v>
      </c>
      <c r="S63" s="99">
        <f t="shared" si="63"/>
        <v>30.662499999999998</v>
      </c>
      <c r="T63" s="109">
        <v>6.6929999999999996</v>
      </c>
      <c r="U63" s="68">
        <f t="shared" si="45"/>
        <v>8.0250000000000004</v>
      </c>
      <c r="V63" s="122">
        <f t="shared" si="72"/>
        <v>219.90138951142987</v>
      </c>
    </row>
    <row r="64" spans="1:27" s="25" customFormat="1" ht="39" x14ac:dyDescent="0.25">
      <c r="A64" s="24" t="s">
        <v>203</v>
      </c>
      <c r="B64" s="94" t="s">
        <v>136</v>
      </c>
      <c r="C64" s="60"/>
      <c r="D64" s="110">
        <v>1246.7</v>
      </c>
      <c r="E64" s="110">
        <v>1246.7</v>
      </c>
      <c r="F64" s="109">
        <f t="shared" si="6"/>
        <v>624</v>
      </c>
      <c r="G64" s="109">
        <v>0</v>
      </c>
      <c r="H64" s="109">
        <v>208</v>
      </c>
      <c r="I64" s="109">
        <v>104</v>
      </c>
      <c r="J64" s="109">
        <v>104</v>
      </c>
      <c r="K64" s="109">
        <v>104</v>
      </c>
      <c r="L64" s="109">
        <f>104</f>
        <v>104</v>
      </c>
      <c r="M64" s="109">
        <v>624</v>
      </c>
      <c r="N64" s="109">
        <f t="shared" ref="N64:N69" si="76">F64-M64</f>
        <v>0</v>
      </c>
      <c r="O64" s="99">
        <f t="shared" ref="O64:O69" si="77">F64/M64*100</f>
        <v>100</v>
      </c>
      <c r="P64" s="109">
        <f t="shared" si="75"/>
        <v>624</v>
      </c>
      <c r="Q64" s="109">
        <f t="shared" si="70"/>
        <v>0</v>
      </c>
      <c r="R64" s="99">
        <f t="shared" si="71"/>
        <v>100</v>
      </c>
      <c r="S64" s="99">
        <f t="shared" si="63"/>
        <v>50.052137643378515</v>
      </c>
      <c r="T64" s="109">
        <v>520.56600000000003</v>
      </c>
      <c r="U64" s="68">
        <f t="shared" si="45"/>
        <v>103.43399999999997</v>
      </c>
      <c r="V64" s="122">
        <f t="shared" si="72"/>
        <v>119.86952663062895</v>
      </c>
    </row>
    <row r="65" spans="1:22" s="25" customFormat="1" ht="78" x14ac:dyDescent="0.25">
      <c r="A65" s="24" t="s">
        <v>204</v>
      </c>
      <c r="B65" s="94" t="s">
        <v>137</v>
      </c>
      <c r="C65" s="60"/>
      <c r="D65" s="110">
        <v>349.3</v>
      </c>
      <c r="E65" s="110">
        <v>349.3</v>
      </c>
      <c r="F65" s="109">
        <f t="shared" si="6"/>
        <v>174.65100000000001</v>
      </c>
      <c r="G65" s="109">
        <v>0</v>
      </c>
      <c r="H65" s="109"/>
      <c r="I65" s="109">
        <v>174.65100000000001</v>
      </c>
      <c r="J65" s="109"/>
      <c r="K65" s="109"/>
      <c r="L65" s="109"/>
      <c r="M65" s="109">
        <v>174.65100000000001</v>
      </c>
      <c r="N65" s="109">
        <f t="shared" si="76"/>
        <v>0</v>
      </c>
      <c r="O65" s="99">
        <f t="shared" si="77"/>
        <v>100</v>
      </c>
      <c r="P65" s="109">
        <f t="shared" si="75"/>
        <v>174.65100000000001</v>
      </c>
      <c r="Q65" s="109">
        <f t="shared" si="70"/>
        <v>0</v>
      </c>
      <c r="R65" s="99">
        <f t="shared" si="71"/>
        <v>100</v>
      </c>
      <c r="S65" s="99">
        <f t="shared" si="63"/>
        <v>50.000286286859428</v>
      </c>
      <c r="T65" s="109">
        <v>146.136</v>
      </c>
      <c r="U65" s="68">
        <f t="shared" si="45"/>
        <v>28.515000000000015</v>
      </c>
      <c r="V65" s="122">
        <f t="shared" si="72"/>
        <v>119.51264575463954</v>
      </c>
    </row>
    <row r="66" spans="1:22" s="25" customFormat="1" ht="58.5" hidden="1" x14ac:dyDescent="0.25">
      <c r="A66" s="24" t="s">
        <v>205</v>
      </c>
      <c r="B66" s="94" t="s">
        <v>201</v>
      </c>
      <c r="C66" s="60"/>
      <c r="D66" s="110"/>
      <c r="E66" s="110"/>
      <c r="F66" s="109">
        <f t="shared" si="6"/>
        <v>0</v>
      </c>
      <c r="G66" s="109"/>
      <c r="H66" s="109"/>
      <c r="I66" s="109"/>
      <c r="J66" s="109"/>
      <c r="K66" s="109"/>
      <c r="L66" s="109"/>
      <c r="M66" s="109"/>
      <c r="N66" s="109">
        <f t="shared" ref="N66" si="78">F66-M66</f>
        <v>0</v>
      </c>
      <c r="O66" s="99"/>
      <c r="P66" s="109">
        <f t="shared" ref="P66" si="79">M66</f>
        <v>0</v>
      </c>
      <c r="Q66" s="109">
        <f t="shared" ref="Q66" si="80">F66-P66</f>
        <v>0</v>
      </c>
      <c r="R66" s="99"/>
      <c r="S66" s="99"/>
      <c r="T66" s="109"/>
      <c r="U66" s="68">
        <f t="shared" si="45"/>
        <v>0</v>
      </c>
      <c r="V66" s="122"/>
    </row>
    <row r="67" spans="1:22" s="25" customFormat="1" ht="97.5" x14ac:dyDescent="0.25">
      <c r="A67" s="24" t="s">
        <v>205</v>
      </c>
      <c r="B67" s="94" t="s">
        <v>162</v>
      </c>
      <c r="C67" s="60"/>
      <c r="D67" s="110"/>
      <c r="E67" s="110">
        <v>327.99299999999999</v>
      </c>
      <c r="F67" s="109">
        <f t="shared" si="6"/>
        <v>50</v>
      </c>
      <c r="G67" s="109">
        <v>0</v>
      </c>
      <c r="H67" s="109">
        <v>50</v>
      </c>
      <c r="I67" s="109"/>
      <c r="J67" s="109"/>
      <c r="K67" s="109"/>
      <c r="L67" s="109"/>
      <c r="M67" s="109">
        <v>200</v>
      </c>
      <c r="N67" s="109">
        <f t="shared" si="76"/>
        <v>-150</v>
      </c>
      <c r="O67" s="99">
        <f t="shared" si="77"/>
        <v>25</v>
      </c>
      <c r="P67" s="109">
        <f t="shared" si="75"/>
        <v>200</v>
      </c>
      <c r="Q67" s="109">
        <f t="shared" ref="Q67:Q69" si="81">F67-P67</f>
        <v>-150</v>
      </c>
      <c r="R67" s="99">
        <f t="shared" ref="R67:R69" si="82">F67/P67*100</f>
        <v>25</v>
      </c>
      <c r="S67" s="99">
        <f t="shared" ref="S67:S69" si="83">F67/E67*100</f>
        <v>15.244227773153696</v>
      </c>
      <c r="T67" s="109">
        <v>85.242999999999995</v>
      </c>
      <c r="U67" s="68">
        <f t="shared" si="45"/>
        <v>-35.242999999999995</v>
      </c>
      <c r="V67" s="122">
        <f t="shared" si="72"/>
        <v>58.655842708492202</v>
      </c>
    </row>
    <row r="68" spans="1:22" s="25" customFormat="1" ht="58.5" x14ac:dyDescent="0.25">
      <c r="A68" s="24" t="s">
        <v>206</v>
      </c>
      <c r="B68" s="94" t="s">
        <v>182</v>
      </c>
      <c r="C68" s="60"/>
      <c r="D68" s="110"/>
      <c r="E68" s="110">
        <f>367.257+122.419+167.419</f>
        <v>657.09500000000003</v>
      </c>
      <c r="F68" s="109">
        <f t="shared" si="6"/>
        <v>657.09500000000003</v>
      </c>
      <c r="G68" s="109"/>
      <c r="H68" s="109"/>
      <c r="I68" s="109"/>
      <c r="J68" s="109">
        <v>367.25700000000001</v>
      </c>
      <c r="K68" s="109">
        <v>122.41800000000001</v>
      </c>
      <c r="L68" s="109">
        <v>167.42</v>
      </c>
      <c r="M68" s="109">
        <v>657.09500000000003</v>
      </c>
      <c r="N68" s="109">
        <f t="shared" si="76"/>
        <v>0</v>
      </c>
      <c r="O68" s="99">
        <f t="shared" si="77"/>
        <v>100</v>
      </c>
      <c r="P68" s="109">
        <f t="shared" si="75"/>
        <v>657.09500000000003</v>
      </c>
      <c r="Q68" s="109">
        <f t="shared" si="81"/>
        <v>0</v>
      </c>
      <c r="R68" s="99">
        <f t="shared" si="82"/>
        <v>100</v>
      </c>
      <c r="S68" s="99">
        <f t="shared" si="83"/>
        <v>100</v>
      </c>
      <c r="T68" s="109">
        <v>156.357</v>
      </c>
      <c r="U68" s="68">
        <f t="shared" si="45"/>
        <v>500.73800000000006</v>
      </c>
      <c r="V68" s="122">
        <f t="shared" si="72"/>
        <v>420.25301073824653</v>
      </c>
    </row>
    <row r="69" spans="1:22" s="25" customFormat="1" ht="58.5" x14ac:dyDescent="0.25">
      <c r="A69" s="24" t="s">
        <v>207</v>
      </c>
      <c r="B69" s="94" t="s">
        <v>148</v>
      </c>
      <c r="C69" s="60"/>
      <c r="D69" s="110"/>
      <c r="E69" s="110">
        <v>303.13400000000001</v>
      </c>
      <c r="F69" s="109">
        <f t="shared" si="6"/>
        <v>242.50800000000001</v>
      </c>
      <c r="G69" s="109">
        <v>0</v>
      </c>
      <c r="H69" s="109"/>
      <c r="I69" s="109">
        <f>60.627+60.627</f>
        <v>121.254</v>
      </c>
      <c r="J69" s="109">
        <v>60.627000000000002</v>
      </c>
      <c r="K69" s="109">
        <v>60.627000000000002</v>
      </c>
      <c r="L69" s="109"/>
      <c r="M69" s="109">
        <v>242.50800000000001</v>
      </c>
      <c r="N69" s="109">
        <f t="shared" si="76"/>
        <v>0</v>
      </c>
      <c r="O69" s="99">
        <f t="shared" si="77"/>
        <v>100</v>
      </c>
      <c r="P69" s="109">
        <f t="shared" si="75"/>
        <v>242.50800000000001</v>
      </c>
      <c r="Q69" s="109">
        <f t="shared" si="81"/>
        <v>0</v>
      </c>
      <c r="R69" s="99">
        <f t="shared" si="82"/>
        <v>100</v>
      </c>
      <c r="S69" s="99">
        <f t="shared" si="83"/>
        <v>80.000263909690105</v>
      </c>
      <c r="T69" s="109">
        <v>270.65199999999999</v>
      </c>
      <c r="U69" s="68">
        <f t="shared" si="45"/>
        <v>-28.143999999999977</v>
      </c>
      <c r="V69" s="122">
        <f t="shared" si="72"/>
        <v>89.601406972791636</v>
      </c>
    </row>
    <row r="70" spans="1:22" s="29" customFormat="1" ht="37.5" customHeight="1" x14ac:dyDescent="0.3">
      <c r="A70" s="27"/>
      <c r="B70" s="30" t="s">
        <v>29</v>
      </c>
      <c r="C70" s="28"/>
      <c r="D70" s="104">
        <f>D74+D73+D72</f>
        <v>620318.51</v>
      </c>
      <c r="E70" s="104">
        <f>E74+E73+E72</f>
        <v>830163.07700000005</v>
      </c>
      <c r="F70" s="104">
        <f t="shared" si="6"/>
        <v>619434.10499999998</v>
      </c>
      <c r="G70" s="104">
        <f t="shared" ref="G70:L70" si="84">G74+G73+G72</f>
        <v>77177.726999999999</v>
      </c>
      <c r="H70" s="104">
        <f t="shared" ref="H70:K70" si="85">H74+H73+H72</f>
        <v>78538.081000000006</v>
      </c>
      <c r="I70" s="104">
        <f t="shared" si="85"/>
        <v>78466.065999999992</v>
      </c>
      <c r="J70" s="104">
        <f t="shared" si="85"/>
        <v>78945.156000000003</v>
      </c>
      <c r="K70" s="104">
        <f t="shared" si="85"/>
        <v>105411.14199999999</v>
      </c>
      <c r="L70" s="104">
        <f t="shared" si="84"/>
        <v>200895.93300000002</v>
      </c>
      <c r="M70" s="104">
        <f>M74+M73+M72</f>
        <v>613633.28700000001</v>
      </c>
      <c r="N70" s="104">
        <f t="shared" si="61"/>
        <v>5800.8179999999702</v>
      </c>
      <c r="O70" s="101">
        <f>F70/M70*100</f>
        <v>100.94532322852947</v>
      </c>
      <c r="P70" s="104">
        <f>P74+P73+P72</f>
        <v>613633.28700000001</v>
      </c>
      <c r="Q70" s="104">
        <f>F70-P70</f>
        <v>5800.8179999999702</v>
      </c>
      <c r="R70" s="101">
        <f>F70/P70*100</f>
        <v>100.94532322852947</v>
      </c>
      <c r="S70" s="101">
        <f>F70/E70*100</f>
        <v>74.615954643330866</v>
      </c>
      <c r="T70" s="104">
        <f t="shared" ref="T70" si="86">T74+T73+T72</f>
        <v>536495.19000000006</v>
      </c>
      <c r="U70" s="49">
        <f t="shared" si="45"/>
        <v>82938.914999999921</v>
      </c>
      <c r="V70" s="50">
        <f>F70/T70*100</f>
        <v>115.45939582421975</v>
      </c>
    </row>
    <row r="71" spans="1:22" s="9" customFormat="1" ht="23.25" x14ac:dyDescent="0.25">
      <c r="A71" s="8"/>
      <c r="B71" s="90" t="s">
        <v>89</v>
      </c>
      <c r="C71" s="7"/>
      <c r="D71" s="111"/>
      <c r="E71" s="111"/>
      <c r="F71" s="111">
        <f t="shared" si="6"/>
        <v>0</v>
      </c>
      <c r="G71" s="111"/>
      <c r="H71" s="111"/>
      <c r="I71" s="111"/>
      <c r="J71" s="111"/>
      <c r="K71" s="111"/>
      <c r="L71" s="111"/>
      <c r="M71" s="111"/>
      <c r="N71" s="111"/>
      <c r="O71" s="102"/>
      <c r="P71" s="111"/>
      <c r="Q71" s="111"/>
      <c r="R71" s="102"/>
      <c r="S71" s="102"/>
      <c r="T71" s="111"/>
      <c r="U71" s="52"/>
      <c r="V71" s="53"/>
    </row>
    <row r="72" spans="1:22" s="9" customFormat="1" ht="22.5" hidden="1" customHeight="1" x14ac:dyDescent="0.25">
      <c r="A72" s="8"/>
      <c r="B72" s="83" t="s">
        <v>131</v>
      </c>
      <c r="C72" s="18"/>
      <c r="D72" s="105"/>
      <c r="E72" s="105"/>
      <c r="F72" s="105">
        <f t="shared" si="6"/>
        <v>0</v>
      </c>
      <c r="G72" s="105"/>
      <c r="H72" s="105"/>
      <c r="I72" s="105"/>
      <c r="J72" s="105"/>
      <c r="K72" s="105"/>
      <c r="L72" s="105"/>
      <c r="M72" s="105"/>
      <c r="N72" s="105"/>
      <c r="O72" s="97"/>
      <c r="P72" s="105"/>
      <c r="Q72" s="105">
        <f>F72-P72</f>
        <v>0</v>
      </c>
      <c r="R72" s="97"/>
      <c r="S72" s="97"/>
      <c r="T72" s="105"/>
      <c r="U72" s="52"/>
      <c r="V72" s="53"/>
    </row>
    <row r="73" spans="1:22" s="9" customFormat="1" ht="34.5" customHeight="1" x14ac:dyDescent="0.25">
      <c r="A73" s="8"/>
      <c r="B73" s="83" t="s">
        <v>102</v>
      </c>
      <c r="C73" s="18"/>
      <c r="D73" s="105"/>
      <c r="E73" s="105">
        <f>E57</f>
        <v>1795.681</v>
      </c>
      <c r="F73" s="105">
        <f t="shared" si="6"/>
        <v>1795.681</v>
      </c>
      <c r="G73" s="105">
        <f t="shared" ref="G73:M73" si="87">G57</f>
        <v>0</v>
      </c>
      <c r="H73" s="105">
        <f t="shared" si="87"/>
        <v>0</v>
      </c>
      <c r="I73" s="105">
        <f>I57</f>
        <v>337.25700000000001</v>
      </c>
      <c r="J73" s="105">
        <f>J57</f>
        <v>667.202</v>
      </c>
      <c r="K73" s="105">
        <f>K57</f>
        <v>791.22199999999998</v>
      </c>
      <c r="L73" s="105">
        <f>L57</f>
        <v>0</v>
      </c>
      <c r="M73" s="105">
        <f t="shared" si="87"/>
        <v>1795.681</v>
      </c>
      <c r="N73" s="105">
        <f>F73-M73</f>
        <v>0</v>
      </c>
      <c r="O73" s="97">
        <f>F73/M73*100</f>
        <v>100</v>
      </c>
      <c r="P73" s="105">
        <f t="shared" ref="P73" si="88">P57</f>
        <v>1795.681</v>
      </c>
      <c r="Q73" s="105">
        <f>F73-P73</f>
        <v>0</v>
      </c>
      <c r="R73" s="97">
        <f>F73/P73*100</f>
        <v>100</v>
      </c>
      <c r="S73" s="97">
        <f>F73/E73*100</f>
        <v>100</v>
      </c>
      <c r="T73" s="105">
        <f>T57</f>
        <v>2856.1130000000003</v>
      </c>
      <c r="U73" s="52">
        <f>F73-T73</f>
        <v>-1060.4320000000002</v>
      </c>
      <c r="V73" s="53">
        <f>F73/T73*100</f>
        <v>62.871497031104859</v>
      </c>
    </row>
    <row r="74" spans="1:22" s="9" customFormat="1" ht="33.75" customHeight="1" x14ac:dyDescent="0.25">
      <c r="A74" s="8"/>
      <c r="B74" s="83" t="s">
        <v>66</v>
      </c>
      <c r="C74" s="18"/>
      <c r="D74" s="105">
        <f>D75+D76</f>
        <v>620318.51</v>
      </c>
      <c r="E74" s="105">
        <f>E75+E76</f>
        <v>828367.39600000007</v>
      </c>
      <c r="F74" s="105">
        <f t="shared" si="6"/>
        <v>617638.424</v>
      </c>
      <c r="G74" s="105">
        <f t="shared" ref="G74:L74" si="89">G75+G76</f>
        <v>77177.726999999999</v>
      </c>
      <c r="H74" s="105">
        <f t="shared" ref="H74:K74" si="90">H75+H76</f>
        <v>78538.081000000006</v>
      </c>
      <c r="I74" s="105">
        <f t="shared" si="90"/>
        <v>78128.808999999994</v>
      </c>
      <c r="J74" s="105">
        <f t="shared" si="90"/>
        <v>78277.953999999998</v>
      </c>
      <c r="K74" s="105">
        <f t="shared" si="90"/>
        <v>104619.92</v>
      </c>
      <c r="L74" s="105">
        <f t="shared" si="89"/>
        <v>200895.93300000002</v>
      </c>
      <c r="M74" s="105">
        <f>M75+M76</f>
        <v>611837.60600000003</v>
      </c>
      <c r="N74" s="105">
        <f>F74-M74</f>
        <v>5800.8179999999702</v>
      </c>
      <c r="O74" s="97">
        <f>F74/M74*100</f>
        <v>100.9480976558345</v>
      </c>
      <c r="P74" s="105">
        <f>P75+P76</f>
        <v>611837.60600000003</v>
      </c>
      <c r="Q74" s="105">
        <f>F74-P74</f>
        <v>5800.8179999999702</v>
      </c>
      <c r="R74" s="97">
        <f>F74/P74*100</f>
        <v>100.9480976558345</v>
      </c>
      <c r="S74" s="97">
        <f>F74/E74*100</f>
        <v>74.560928759682852</v>
      </c>
      <c r="T74" s="105">
        <f>T75+T76</f>
        <v>533639.07700000005</v>
      </c>
      <c r="U74" s="52">
        <f>F74-T74</f>
        <v>83999.346999999951</v>
      </c>
      <c r="V74" s="53">
        <f>F74/T74*100</f>
        <v>115.74085381307259</v>
      </c>
    </row>
    <row r="75" spans="1:22" s="5" customFormat="1" ht="33.75" customHeight="1" x14ac:dyDescent="0.25">
      <c r="A75" s="10"/>
      <c r="B75" s="12" t="s">
        <v>93</v>
      </c>
      <c r="C75" s="12"/>
      <c r="D75" s="110">
        <f>D53</f>
        <v>599998.4</v>
      </c>
      <c r="E75" s="110">
        <f>E53+E54+E56+E55</f>
        <v>666174.9</v>
      </c>
      <c r="F75" s="110">
        <f t="shared" si="6"/>
        <v>596809.10000000009</v>
      </c>
      <c r="G75" s="110">
        <f t="shared" ref="G75" si="91">G53+G54+G56+G55</f>
        <v>75041.2</v>
      </c>
      <c r="H75" s="110">
        <f t="shared" ref="H75:K75" si="92">H53+H54+H56+H55</f>
        <v>75369.8</v>
      </c>
      <c r="I75" s="110">
        <f t="shared" si="92"/>
        <v>75205.5</v>
      </c>
      <c r="J75" s="110">
        <f t="shared" si="92"/>
        <v>75205.5</v>
      </c>
      <c r="K75" s="110">
        <f t="shared" si="92"/>
        <v>101210.7</v>
      </c>
      <c r="L75" s="110">
        <f>L53+L54+L56+L55+L52</f>
        <v>194776.40000000002</v>
      </c>
      <c r="M75" s="110">
        <f>M53+M54+M56+M55+M52</f>
        <v>590849</v>
      </c>
      <c r="N75" s="110">
        <f>F75-M75</f>
        <v>5960.1000000000931</v>
      </c>
      <c r="O75" s="125">
        <f>F75/M75*100</f>
        <v>101.00873488827095</v>
      </c>
      <c r="P75" s="110">
        <f>P53+P54+P56+P55</f>
        <v>590849</v>
      </c>
      <c r="Q75" s="110">
        <f>F75-P75</f>
        <v>5960.1000000000931</v>
      </c>
      <c r="R75" s="125">
        <f>F75/P75*100</f>
        <v>101.00873488827095</v>
      </c>
      <c r="S75" s="125">
        <f>F75/E75*100</f>
        <v>89.587449181889028</v>
      </c>
      <c r="T75" s="110">
        <f>T53+T52</f>
        <v>518593.4</v>
      </c>
      <c r="U75" s="68">
        <f>F75-T75</f>
        <v>78215.70000000007</v>
      </c>
      <c r="V75" s="122">
        <f>F75/T75*100</f>
        <v>115.08227833211917</v>
      </c>
    </row>
    <row r="76" spans="1:22" s="5" customFormat="1" ht="33.75" customHeight="1" x14ac:dyDescent="0.25">
      <c r="A76" s="10"/>
      <c r="B76" s="91" t="s">
        <v>92</v>
      </c>
      <c r="C76" s="12"/>
      <c r="D76" s="110">
        <f>D59+D62</f>
        <v>20320.11</v>
      </c>
      <c r="E76" s="110">
        <f>E59+E62+E61+E60+E58</f>
        <v>162192.49600000001</v>
      </c>
      <c r="F76" s="110">
        <f t="shared" si="6"/>
        <v>20829.324000000001</v>
      </c>
      <c r="G76" s="110">
        <f>G59+G62+G61+G60</f>
        <v>2136.527</v>
      </c>
      <c r="H76" s="110">
        <f t="shared" ref="H76:I76" si="93">H59+H62+H61+H60</f>
        <v>3168.2809999999999</v>
      </c>
      <c r="I76" s="110">
        <f t="shared" si="93"/>
        <v>2923.3090000000002</v>
      </c>
      <c r="J76" s="110">
        <f t="shared" ref="J76:K76" si="94">J59+J62+J61+J60</f>
        <v>3072.4540000000002</v>
      </c>
      <c r="K76" s="110">
        <f t="shared" si="94"/>
        <v>3409.2200000000003</v>
      </c>
      <c r="L76" s="110">
        <f>L59+L62+L61+L60+L58</f>
        <v>6119.5329999999994</v>
      </c>
      <c r="M76" s="110">
        <f>M59+M62+M61+M60+M58</f>
        <v>20988.606</v>
      </c>
      <c r="N76" s="110">
        <f>F76-M76</f>
        <v>-159.28199999999924</v>
      </c>
      <c r="O76" s="125">
        <f>F76/M76*100</f>
        <v>99.241102529629657</v>
      </c>
      <c r="P76" s="110">
        <f>P59+P62+P61+P60</f>
        <v>20988.606</v>
      </c>
      <c r="Q76" s="110">
        <f>F76-P76</f>
        <v>-159.28199999999924</v>
      </c>
      <c r="R76" s="125">
        <f>F76/P76*100</f>
        <v>99.241102529629657</v>
      </c>
      <c r="S76" s="125">
        <f>F76/E76*100</f>
        <v>12.842347527594617</v>
      </c>
      <c r="T76" s="110">
        <f>T59+T62+T60</f>
        <v>15045.677000000001</v>
      </c>
      <c r="U76" s="68">
        <f>F76-T76</f>
        <v>5783.646999999999</v>
      </c>
      <c r="V76" s="122">
        <f>F76/T76*100</f>
        <v>138.44058994487253</v>
      </c>
    </row>
    <row r="77" spans="1:22" s="5" customFormat="1" ht="23.25" x14ac:dyDescent="0.25">
      <c r="A77" s="10"/>
      <c r="B77" s="26"/>
      <c r="C77" s="12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25"/>
      <c r="P77" s="110"/>
      <c r="Q77" s="110"/>
      <c r="R77" s="125"/>
      <c r="S77" s="125"/>
      <c r="T77" s="110"/>
      <c r="U77" s="68"/>
      <c r="V77" s="122"/>
    </row>
    <row r="78" spans="1:22" s="80" customFormat="1" ht="38.25" customHeight="1" x14ac:dyDescent="0.3">
      <c r="A78" s="75"/>
      <c r="B78" s="76" t="s">
        <v>28</v>
      </c>
      <c r="C78" s="77"/>
      <c r="D78" s="113">
        <f>D70+D51</f>
        <v>6869621.5879999986</v>
      </c>
      <c r="E78" s="113">
        <f>E70+E51</f>
        <v>7211779.1099999994</v>
      </c>
      <c r="F78" s="113">
        <f t="shared" ref="F78" si="95">SUM(G78:L78)</f>
        <v>3803664.4550000001</v>
      </c>
      <c r="G78" s="113">
        <f t="shared" ref="G78:M78" si="96">G70+G51</f>
        <v>585256.43200000003</v>
      </c>
      <c r="H78" s="113">
        <f t="shared" si="96"/>
        <v>618164.60400000028</v>
      </c>
      <c r="I78" s="113">
        <f t="shared" si="96"/>
        <v>546048.94400000002</v>
      </c>
      <c r="J78" s="113">
        <f t="shared" si="96"/>
        <v>663609.84699999995</v>
      </c>
      <c r="K78" s="113">
        <f t="shared" si="96"/>
        <v>659837.87400000007</v>
      </c>
      <c r="L78" s="113">
        <f t="shared" si="96"/>
        <v>730746.75399999996</v>
      </c>
      <c r="M78" s="113">
        <f t="shared" si="96"/>
        <v>3598949.0869999998</v>
      </c>
      <c r="N78" s="113">
        <f>F78-M78</f>
        <v>204715.36800000025</v>
      </c>
      <c r="O78" s="103">
        <f>F78/M78*100</f>
        <v>105.68819850048632</v>
      </c>
      <c r="P78" s="113">
        <f>P70+P51</f>
        <v>3804441.3034999999</v>
      </c>
      <c r="Q78" s="113">
        <f>F78-P78</f>
        <v>-776.84849999984726</v>
      </c>
      <c r="R78" s="103">
        <f>F78/P78*100</f>
        <v>99.979580484017845</v>
      </c>
      <c r="S78" s="103">
        <f>F78/E78*100</f>
        <v>52.7423871000952</v>
      </c>
      <c r="T78" s="113">
        <f>T70+T51</f>
        <v>3195481.7629999998</v>
      </c>
      <c r="U78" s="78">
        <f>F78-T78</f>
        <v>608182.69200000027</v>
      </c>
      <c r="V78" s="79">
        <f>F78/T78*100</f>
        <v>119.03258216153996</v>
      </c>
    </row>
    <row r="79" spans="1:22" s="115" customFormat="1" ht="20.25" customHeight="1" x14ac:dyDescent="0.25">
      <c r="A79" s="156" t="s">
        <v>9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8"/>
    </row>
    <row r="80" spans="1:22" s="37" customFormat="1" ht="27" customHeight="1" x14ac:dyDescent="0.3">
      <c r="A80" s="116">
        <v>1</v>
      </c>
      <c r="B80" s="118" t="s">
        <v>12</v>
      </c>
      <c r="C80" s="117" t="s">
        <v>21</v>
      </c>
      <c r="D80" s="123">
        <f>D81+D82</f>
        <v>101295.21400000001</v>
      </c>
      <c r="E80" s="123">
        <f>E81+E82</f>
        <v>101295.21400000001</v>
      </c>
      <c r="F80" s="119">
        <f>SUM(G80:L80)</f>
        <v>201351.19899999996</v>
      </c>
      <c r="G80" s="119">
        <f t="shared" ref="G80:L80" si="97">G81+G82</f>
        <v>12555.956</v>
      </c>
      <c r="H80" s="119">
        <f t="shared" ref="H80:K80" si="98">H81+H82</f>
        <v>18629.307999999997</v>
      </c>
      <c r="I80" s="119">
        <f t="shared" si="98"/>
        <v>18217.416000000001</v>
      </c>
      <c r="J80" s="119">
        <f t="shared" si="98"/>
        <v>48663.154999999999</v>
      </c>
      <c r="K80" s="119">
        <f t="shared" si="98"/>
        <v>12168.407999999999</v>
      </c>
      <c r="L80" s="119">
        <f t="shared" si="97"/>
        <v>91116.955999999991</v>
      </c>
      <c r="M80" s="119">
        <f>M81+M82</f>
        <v>50647.607000000004</v>
      </c>
      <c r="N80" s="119">
        <f>F80-M80</f>
        <v>150703.59199999995</v>
      </c>
      <c r="O80" s="124">
        <f>F80/M80*100</f>
        <v>397.55323287040977</v>
      </c>
      <c r="P80" s="119">
        <f>P81</f>
        <v>50647.607000000004</v>
      </c>
      <c r="Q80" s="119">
        <f>F80-P80</f>
        <v>150703.59199999995</v>
      </c>
      <c r="R80" s="124">
        <f>F80/P80*100</f>
        <v>397.55323287040977</v>
      </c>
      <c r="S80" s="124">
        <f>F80/E80*100</f>
        <v>198.77661643520489</v>
      </c>
      <c r="T80" s="119">
        <f t="shared" ref="T80" si="99">T81+T82</f>
        <v>95800.973999999987</v>
      </c>
      <c r="U80" s="120">
        <f t="shared" ref="U80:U100" si="100">F80-T80</f>
        <v>105550.22499999998</v>
      </c>
      <c r="V80" s="121">
        <f>F80/T80*100</f>
        <v>210.17656772466634</v>
      </c>
    </row>
    <row r="81" spans="1:22" s="39" customFormat="1" ht="39" x14ac:dyDescent="0.3">
      <c r="A81" s="24" t="s">
        <v>107</v>
      </c>
      <c r="B81" s="59" t="s">
        <v>103</v>
      </c>
      <c r="C81" s="12" t="s">
        <v>104</v>
      </c>
      <c r="D81" s="110">
        <v>101295.21400000001</v>
      </c>
      <c r="E81" s="110">
        <v>101295.21400000001</v>
      </c>
      <c r="F81" s="109">
        <f t="shared" ref="F81:F113" si="101">SUM(G81:L81)</f>
        <v>56582.318999999996</v>
      </c>
      <c r="G81" s="109">
        <v>8700.8240000000005</v>
      </c>
      <c r="H81" s="109">
        <v>12636.13</v>
      </c>
      <c r="I81" s="109">
        <v>9543.3770000000004</v>
      </c>
      <c r="J81" s="109">
        <v>9471.4619999999995</v>
      </c>
      <c r="K81" s="109">
        <v>8521.4670000000006</v>
      </c>
      <c r="L81" s="109">
        <v>7709.0590000000002</v>
      </c>
      <c r="M81" s="109">
        <v>50647.607000000004</v>
      </c>
      <c r="N81" s="109">
        <f>F81-M81</f>
        <v>5934.7119999999923</v>
      </c>
      <c r="O81" s="99">
        <f>F81/M81*100</f>
        <v>111.71765528823502</v>
      </c>
      <c r="P81" s="109">
        <f>E81/12*6</f>
        <v>50647.607000000004</v>
      </c>
      <c r="Q81" s="109">
        <f>F81-P81</f>
        <v>5934.7119999999923</v>
      </c>
      <c r="R81" s="99">
        <f>F81/P81*100</f>
        <v>111.71765528823502</v>
      </c>
      <c r="S81" s="99">
        <f>F81/E81*100</f>
        <v>55.858827644117511</v>
      </c>
      <c r="T81" s="109">
        <v>54900.264999999999</v>
      </c>
      <c r="U81" s="68">
        <f t="shared" si="100"/>
        <v>1682.0539999999964</v>
      </c>
      <c r="V81" s="122">
        <f>F81/T81*100</f>
        <v>103.06383584851548</v>
      </c>
    </row>
    <row r="82" spans="1:22" s="39" customFormat="1" ht="33.75" customHeight="1" x14ac:dyDescent="0.3">
      <c r="A82" s="24" t="s">
        <v>108</v>
      </c>
      <c r="B82" s="59" t="s">
        <v>105</v>
      </c>
      <c r="C82" s="12" t="s">
        <v>106</v>
      </c>
      <c r="D82" s="110">
        <v>0</v>
      </c>
      <c r="E82" s="110">
        <v>0</v>
      </c>
      <c r="F82" s="109">
        <f t="shared" si="101"/>
        <v>144768.88</v>
      </c>
      <c r="G82" s="109">
        <v>3855.1320000000001</v>
      </c>
      <c r="H82" s="109">
        <v>5993.1779999999999</v>
      </c>
      <c r="I82" s="109">
        <v>8674.0390000000007</v>
      </c>
      <c r="J82" s="109">
        <v>39191.692999999999</v>
      </c>
      <c r="K82" s="129">
        <v>3646.9409999999998</v>
      </c>
      <c r="L82" s="109">
        <v>83407.896999999997</v>
      </c>
      <c r="M82" s="109">
        <v>0</v>
      </c>
      <c r="N82" s="109">
        <f>F82-M82</f>
        <v>144768.88</v>
      </c>
      <c r="O82" s="99"/>
      <c r="P82" s="109"/>
      <c r="Q82" s="109">
        <f>F82-P82</f>
        <v>144768.88</v>
      </c>
      <c r="R82" s="99"/>
      <c r="S82" s="99"/>
      <c r="T82" s="109">
        <v>40900.708999999995</v>
      </c>
      <c r="U82" s="68">
        <f t="shared" si="100"/>
        <v>103868.171</v>
      </c>
      <c r="V82" s="122">
        <f>F82/T82*100</f>
        <v>353.95200606424703</v>
      </c>
    </row>
    <row r="83" spans="1:22" s="37" customFormat="1" ht="39" x14ac:dyDescent="0.3">
      <c r="A83" s="116">
        <v>2</v>
      </c>
      <c r="B83" s="67" t="s">
        <v>167</v>
      </c>
      <c r="C83" s="117" t="s">
        <v>168</v>
      </c>
      <c r="D83" s="123"/>
      <c r="E83" s="123"/>
      <c r="F83" s="119">
        <f t="shared" si="101"/>
        <v>0</v>
      </c>
      <c r="G83" s="119"/>
      <c r="H83" s="119"/>
      <c r="I83" s="119"/>
      <c r="J83" s="119"/>
      <c r="K83" s="119"/>
      <c r="L83" s="119"/>
      <c r="M83" s="119"/>
      <c r="N83" s="119"/>
      <c r="O83" s="124"/>
      <c r="P83" s="119"/>
      <c r="Q83" s="119"/>
      <c r="R83" s="124"/>
      <c r="S83" s="124"/>
      <c r="T83" s="119">
        <v>0.62</v>
      </c>
      <c r="U83" s="120">
        <f t="shared" si="100"/>
        <v>-0.62</v>
      </c>
      <c r="V83" s="121"/>
    </row>
    <row r="84" spans="1:22" s="37" customFormat="1" ht="26.25" customHeight="1" x14ac:dyDescent="0.3">
      <c r="A84" s="116">
        <v>3</v>
      </c>
      <c r="B84" s="67" t="s">
        <v>32</v>
      </c>
      <c r="C84" s="117" t="s">
        <v>31</v>
      </c>
      <c r="D84" s="123">
        <v>4040</v>
      </c>
      <c r="E84" s="123">
        <v>4040</v>
      </c>
      <c r="F84" s="119">
        <f t="shared" si="101"/>
        <v>2174.288</v>
      </c>
      <c r="G84" s="119">
        <v>442.51100000000002</v>
      </c>
      <c r="H84" s="119">
        <v>683.16099999999994</v>
      </c>
      <c r="I84" s="119">
        <v>124.657</v>
      </c>
      <c r="J84" s="119">
        <v>372.58600000000001</v>
      </c>
      <c r="K84" s="119">
        <v>551.17899999999997</v>
      </c>
      <c r="L84" s="119">
        <v>0.19400000000000001</v>
      </c>
      <c r="M84" s="119">
        <v>2174.21</v>
      </c>
      <c r="N84" s="119">
        <f t="shared" ref="N84:N100" si="102">F84-M84</f>
        <v>7.7999999999974534E-2</v>
      </c>
      <c r="O84" s="124">
        <f>F84/M84*100</f>
        <v>100.00358750994613</v>
      </c>
      <c r="P84" s="119">
        <f>E84/12*6</f>
        <v>2020</v>
      </c>
      <c r="Q84" s="119">
        <f t="shared" ref="Q84:Q100" si="103">F84-P84</f>
        <v>154.28800000000001</v>
      </c>
      <c r="R84" s="124">
        <f>F84/P84*100</f>
        <v>107.63801980198021</v>
      </c>
      <c r="S84" s="124">
        <f>F84/E84*100</f>
        <v>53.819009900990103</v>
      </c>
      <c r="T84" s="119">
        <v>2010.877</v>
      </c>
      <c r="U84" s="120">
        <f t="shared" si="100"/>
        <v>163.41100000000006</v>
      </c>
      <c r="V84" s="121">
        <f>F84/T84*100</f>
        <v>108.12635481931517</v>
      </c>
    </row>
    <row r="85" spans="1:22" s="37" customFormat="1" ht="39" x14ac:dyDescent="0.3">
      <c r="A85" s="116">
        <v>4</v>
      </c>
      <c r="B85" s="67" t="s">
        <v>184</v>
      </c>
      <c r="C85" s="117">
        <v>21110000</v>
      </c>
      <c r="D85" s="123"/>
      <c r="E85" s="123"/>
      <c r="F85" s="119">
        <f t="shared" si="101"/>
        <v>4.7610000000000001</v>
      </c>
      <c r="G85" s="119"/>
      <c r="H85" s="119"/>
      <c r="I85" s="119">
        <v>4.7610000000000001</v>
      </c>
      <c r="J85" s="119"/>
      <c r="K85" s="119"/>
      <c r="L85" s="119"/>
      <c r="M85" s="119"/>
      <c r="N85" s="119">
        <f t="shared" si="102"/>
        <v>4.7610000000000001</v>
      </c>
      <c r="O85" s="124"/>
      <c r="P85" s="119">
        <f t="shared" ref="P85" si="104">E85/12*3</f>
        <v>0</v>
      </c>
      <c r="Q85" s="119">
        <f t="shared" ref="Q85" si="105">F85-P85</f>
        <v>4.7610000000000001</v>
      </c>
      <c r="R85" s="124"/>
      <c r="S85" s="124"/>
      <c r="T85" s="119"/>
      <c r="U85" s="120">
        <f t="shared" ref="U85" si="106">F85-T85</f>
        <v>4.7610000000000001</v>
      </c>
      <c r="V85" s="121"/>
    </row>
    <row r="86" spans="1:22" s="37" customFormat="1" ht="57" customHeight="1" x14ac:dyDescent="0.3">
      <c r="A86" s="116">
        <v>5</v>
      </c>
      <c r="B86" s="118" t="s">
        <v>26</v>
      </c>
      <c r="C86" s="117" t="s">
        <v>25</v>
      </c>
      <c r="D86" s="123">
        <v>55</v>
      </c>
      <c r="E86" s="123">
        <v>55</v>
      </c>
      <c r="F86" s="119">
        <f t="shared" si="101"/>
        <v>135.81100000000001</v>
      </c>
      <c r="G86" s="119">
        <v>0</v>
      </c>
      <c r="H86" s="119">
        <v>2.2360000000000002</v>
      </c>
      <c r="I86" s="119">
        <v>126.652</v>
      </c>
      <c r="J86" s="119">
        <v>3.653</v>
      </c>
      <c r="K86" s="119">
        <v>3.27</v>
      </c>
      <c r="L86" s="119"/>
      <c r="M86" s="119">
        <v>135.80000000000001</v>
      </c>
      <c r="N86" s="119">
        <f t="shared" si="102"/>
        <v>1.099999999999568E-2</v>
      </c>
      <c r="O86" s="124">
        <f>F86/M86*100</f>
        <v>100.00810014727539</v>
      </c>
      <c r="P86" s="119">
        <f>E86/12*6</f>
        <v>27.5</v>
      </c>
      <c r="Q86" s="119">
        <f t="shared" si="103"/>
        <v>108.31100000000001</v>
      </c>
      <c r="R86" s="124">
        <f>F86/P86*100</f>
        <v>493.85818181818183</v>
      </c>
      <c r="S86" s="124">
        <f>F86/E86*100</f>
        <v>246.92909090909092</v>
      </c>
      <c r="T86" s="119">
        <v>314.09699999999998</v>
      </c>
      <c r="U86" s="120">
        <f t="shared" si="100"/>
        <v>-178.28599999999997</v>
      </c>
      <c r="V86" s="121">
        <f t="shared" ref="V86" si="107">F86/T86*100</f>
        <v>43.238553695196075</v>
      </c>
    </row>
    <row r="87" spans="1:22" s="21" customFormat="1" ht="31.5" customHeight="1" x14ac:dyDescent="0.3">
      <c r="A87" s="8">
        <f t="shared" ref="A87" si="108">A86+1</f>
        <v>6</v>
      </c>
      <c r="B87" s="11" t="s">
        <v>10</v>
      </c>
      <c r="C87" s="6"/>
      <c r="D87" s="105">
        <f>SUM(D88:D90)</f>
        <v>52024</v>
      </c>
      <c r="E87" s="105">
        <f>SUM(E88:E90)</f>
        <v>52024</v>
      </c>
      <c r="F87" s="105">
        <f t="shared" si="101"/>
        <v>60939.546000000002</v>
      </c>
      <c r="G87" s="105">
        <f t="shared" ref="G87:M87" si="109">SUM(G88:G90)</f>
        <v>7105.0060000000003</v>
      </c>
      <c r="H87" s="105">
        <f t="shared" si="109"/>
        <v>11422.458000000001</v>
      </c>
      <c r="I87" s="105">
        <f t="shared" si="109"/>
        <v>414.21800000000002</v>
      </c>
      <c r="J87" s="105">
        <f t="shared" si="109"/>
        <v>5282.5410000000002</v>
      </c>
      <c r="K87" s="105">
        <f t="shared" ref="K87" si="110">SUM(K88:K90)</f>
        <v>7554.5290000000005</v>
      </c>
      <c r="L87" s="105">
        <f t="shared" si="109"/>
        <v>29160.794000000002</v>
      </c>
      <c r="M87" s="105">
        <f t="shared" si="109"/>
        <v>51803.66</v>
      </c>
      <c r="N87" s="105">
        <f t="shared" si="102"/>
        <v>9135.8859999999986</v>
      </c>
      <c r="O87" s="97">
        <f>F87/M87*100</f>
        <v>117.63559949239108</v>
      </c>
      <c r="P87" s="105">
        <f>SUM(P88:P90)</f>
        <v>26012</v>
      </c>
      <c r="Q87" s="105">
        <f t="shared" si="103"/>
        <v>34927.546000000002</v>
      </c>
      <c r="R87" s="97">
        <f>F87/P87*100</f>
        <v>234.27474242657235</v>
      </c>
      <c r="S87" s="97">
        <f>F87/E87*100</f>
        <v>117.13737121328617</v>
      </c>
      <c r="T87" s="105">
        <f>SUM(T88:T90)</f>
        <v>67766.720000000001</v>
      </c>
      <c r="U87" s="52">
        <f t="shared" si="100"/>
        <v>-6827.1739999999991</v>
      </c>
      <c r="V87" s="53">
        <f t="shared" ref="V87:V92" si="111">F87/T87*100</f>
        <v>89.925476694164928</v>
      </c>
    </row>
    <row r="88" spans="1:22" s="39" customFormat="1" ht="45" customHeight="1" x14ac:dyDescent="0.3">
      <c r="A88" s="10" t="s">
        <v>173</v>
      </c>
      <c r="B88" s="59" t="s">
        <v>123</v>
      </c>
      <c r="C88" s="12" t="s">
        <v>45</v>
      </c>
      <c r="D88" s="110">
        <v>0</v>
      </c>
      <c r="E88" s="110">
        <v>0</v>
      </c>
      <c r="F88" s="109">
        <f t="shared" si="101"/>
        <v>86.569000000000003</v>
      </c>
      <c r="G88" s="109">
        <v>0</v>
      </c>
      <c r="H88" s="109"/>
      <c r="I88" s="109">
        <v>3.9990000000000001</v>
      </c>
      <c r="J88" s="109">
        <v>24.57</v>
      </c>
      <c r="K88" s="109"/>
      <c r="L88" s="109">
        <v>58</v>
      </c>
      <c r="M88" s="109">
        <v>0</v>
      </c>
      <c r="N88" s="109">
        <f t="shared" si="102"/>
        <v>86.569000000000003</v>
      </c>
      <c r="O88" s="99"/>
      <c r="P88" s="109">
        <f t="shared" ref="P88:P91" si="112">E88/12*6</f>
        <v>0</v>
      </c>
      <c r="Q88" s="109">
        <f t="shared" si="103"/>
        <v>86.569000000000003</v>
      </c>
      <c r="R88" s="125"/>
      <c r="S88" s="125"/>
      <c r="T88" s="109">
        <v>867.70699999999999</v>
      </c>
      <c r="U88" s="68">
        <f t="shared" si="100"/>
        <v>-781.13800000000003</v>
      </c>
      <c r="V88" s="122">
        <f t="shared" si="111"/>
        <v>9.9767548262259034</v>
      </c>
    </row>
    <row r="89" spans="1:22" s="39" customFormat="1" ht="33.75" customHeight="1" x14ac:dyDescent="0.3">
      <c r="A89" s="10" t="s">
        <v>174</v>
      </c>
      <c r="B89" s="59" t="s">
        <v>37</v>
      </c>
      <c r="C89" s="12" t="s">
        <v>22</v>
      </c>
      <c r="D89" s="110">
        <v>4024</v>
      </c>
      <c r="E89" s="110">
        <v>4024</v>
      </c>
      <c r="F89" s="109">
        <f t="shared" si="101"/>
        <v>3803.982</v>
      </c>
      <c r="G89" s="109">
        <v>0</v>
      </c>
      <c r="H89" s="109"/>
      <c r="I89" s="109"/>
      <c r="J89" s="109">
        <v>268.565</v>
      </c>
      <c r="K89" s="109"/>
      <c r="L89" s="109">
        <v>3535.4169999999999</v>
      </c>
      <c r="M89" s="109">
        <v>3803.66</v>
      </c>
      <c r="N89" s="109">
        <f t="shared" si="102"/>
        <v>0.32200000000011642</v>
      </c>
      <c r="O89" s="125">
        <f>F89/M89*100</f>
        <v>100.00846553056792</v>
      </c>
      <c r="P89" s="109">
        <f t="shared" si="112"/>
        <v>2012</v>
      </c>
      <c r="Q89" s="109">
        <f t="shared" si="103"/>
        <v>1791.982</v>
      </c>
      <c r="R89" s="125">
        <f t="shared" ref="R89" si="113">F89/P89*100</f>
        <v>189.06471172962227</v>
      </c>
      <c r="S89" s="125">
        <f t="shared" ref="S89" si="114">F89/E89*100</f>
        <v>94.532355864811137</v>
      </c>
      <c r="T89" s="109">
        <v>724.74200000000008</v>
      </c>
      <c r="U89" s="68">
        <f t="shared" si="100"/>
        <v>3079.24</v>
      </c>
      <c r="V89" s="122">
        <f t="shared" si="111"/>
        <v>524.8739551454172</v>
      </c>
    </row>
    <row r="90" spans="1:22" s="38" customFormat="1" ht="33" customHeight="1" x14ac:dyDescent="0.3">
      <c r="A90" s="10" t="s">
        <v>175</v>
      </c>
      <c r="B90" s="26" t="s">
        <v>62</v>
      </c>
      <c r="C90" s="12" t="s">
        <v>43</v>
      </c>
      <c r="D90" s="110">
        <v>48000</v>
      </c>
      <c r="E90" s="110">
        <v>48000</v>
      </c>
      <c r="F90" s="110">
        <f t="shared" si="101"/>
        <v>57048.995000000003</v>
      </c>
      <c r="G90" s="110">
        <v>7105.0060000000003</v>
      </c>
      <c r="H90" s="110">
        <v>11422.458000000001</v>
      </c>
      <c r="I90" s="110">
        <v>410.21899999999999</v>
      </c>
      <c r="J90" s="110">
        <v>4989.4059999999999</v>
      </c>
      <c r="K90" s="110">
        <v>7554.5290000000005</v>
      </c>
      <c r="L90" s="110">
        <v>25567.377</v>
      </c>
      <c r="M90" s="110">
        <v>48000</v>
      </c>
      <c r="N90" s="110">
        <f t="shared" si="102"/>
        <v>9048.9950000000026</v>
      </c>
      <c r="O90" s="125">
        <f>F90/M90*100</f>
        <v>118.85207291666666</v>
      </c>
      <c r="P90" s="110">
        <f t="shared" si="112"/>
        <v>24000</v>
      </c>
      <c r="Q90" s="110">
        <f t="shared" si="103"/>
        <v>33048.995000000003</v>
      </c>
      <c r="R90" s="125">
        <f>F90/P90*100</f>
        <v>237.70414583333331</v>
      </c>
      <c r="S90" s="125">
        <f>F90/E90*100</f>
        <v>118.85207291666666</v>
      </c>
      <c r="T90" s="110">
        <v>66174.271000000008</v>
      </c>
      <c r="U90" s="68">
        <f t="shared" si="100"/>
        <v>-9125.2760000000053</v>
      </c>
      <c r="V90" s="122">
        <f t="shared" si="111"/>
        <v>86.21023569719415</v>
      </c>
    </row>
    <row r="91" spans="1:22" s="37" customFormat="1" ht="30" customHeight="1" x14ac:dyDescent="0.3">
      <c r="A91" s="116">
        <v>7</v>
      </c>
      <c r="B91" s="67" t="s">
        <v>11</v>
      </c>
      <c r="C91" s="117" t="s">
        <v>23</v>
      </c>
      <c r="D91" s="123">
        <v>11615.2</v>
      </c>
      <c r="E91" s="123">
        <v>11615.2</v>
      </c>
      <c r="F91" s="119">
        <f t="shared" si="101"/>
        <v>5486.3290000000006</v>
      </c>
      <c r="G91" s="119">
        <v>1070.626</v>
      </c>
      <c r="H91" s="119">
        <v>418.40699999999998</v>
      </c>
      <c r="I91" s="119">
        <v>1379.806</v>
      </c>
      <c r="J91" s="119">
        <v>529.60799999999995</v>
      </c>
      <c r="K91" s="119">
        <v>943.41200000000003</v>
      </c>
      <c r="L91" s="119">
        <v>1144.47</v>
      </c>
      <c r="M91" s="119">
        <v>5452.08</v>
      </c>
      <c r="N91" s="119">
        <f t="shared" si="102"/>
        <v>34.249000000000706</v>
      </c>
      <c r="O91" s="124">
        <f>F91/M91*100</f>
        <v>100.62818227172016</v>
      </c>
      <c r="P91" s="119">
        <f t="shared" si="112"/>
        <v>5807.6</v>
      </c>
      <c r="Q91" s="119">
        <f t="shared" si="103"/>
        <v>-321.27099999999973</v>
      </c>
      <c r="R91" s="124">
        <f>F91/P91*100</f>
        <v>94.468093532612443</v>
      </c>
      <c r="S91" s="124">
        <f>F91/E91*100</f>
        <v>47.234046766306221</v>
      </c>
      <c r="T91" s="119">
        <v>7046.1659999999993</v>
      </c>
      <c r="U91" s="120">
        <f t="shared" si="100"/>
        <v>-1559.8369999999986</v>
      </c>
      <c r="V91" s="121">
        <f t="shared" si="111"/>
        <v>77.862613512085872</v>
      </c>
    </row>
    <row r="92" spans="1:22" s="33" customFormat="1" ht="35.25" customHeight="1" x14ac:dyDescent="0.3">
      <c r="A92" s="31"/>
      <c r="B92" s="128" t="s">
        <v>144</v>
      </c>
      <c r="C92" s="32"/>
      <c r="D92" s="104">
        <f>D80+D84+D86+D88+D89+D90+D91</f>
        <v>169029.41400000002</v>
      </c>
      <c r="E92" s="104">
        <f>E80+E84+E86+E88+E89+E90+E91</f>
        <v>169029.41400000002</v>
      </c>
      <c r="F92" s="104">
        <f t="shared" si="101"/>
        <v>270091.93400000001</v>
      </c>
      <c r="G92" s="104">
        <f>G80+G84+G86+G88+G89+G90+G91</f>
        <v>21174.099000000002</v>
      </c>
      <c r="H92" s="104">
        <f>H80+H84+H86+H88+H89+H90+H91</f>
        <v>31155.57</v>
      </c>
      <c r="I92" s="104">
        <f>I80+I84+I86+I88+I89+I90+I91+I85</f>
        <v>20267.509999999998</v>
      </c>
      <c r="J92" s="104">
        <f>J80+J84+J86+J88+J89+J90+J91+J85</f>
        <v>54851.543000000005</v>
      </c>
      <c r="K92" s="104">
        <f>K80+K84+K86+K88+K89+K90+K91+K85</f>
        <v>21220.797999999999</v>
      </c>
      <c r="L92" s="104">
        <f>L80+L84+L86+L88+L89+L90+L91+L85</f>
        <v>121422.41399999999</v>
      </c>
      <c r="M92" s="104">
        <f>M80+M84+M86+M88+M89+M90+M91+M85</f>
        <v>110213.357</v>
      </c>
      <c r="N92" s="104">
        <f t="shared" si="102"/>
        <v>159878.57699999999</v>
      </c>
      <c r="O92" s="101">
        <f>F92/M92*100</f>
        <v>245.0627957916208</v>
      </c>
      <c r="P92" s="104">
        <f>P80+P84+P86+P88+P89+P90+P91</f>
        <v>84514.707000000009</v>
      </c>
      <c r="Q92" s="104">
        <f t="shared" si="103"/>
        <v>185577.22700000001</v>
      </c>
      <c r="R92" s="101">
        <f>F92/P92*100</f>
        <v>319.57980283833911</v>
      </c>
      <c r="S92" s="101">
        <f>F92/E92*100</f>
        <v>159.78990141916955</v>
      </c>
      <c r="T92" s="104">
        <f>T80+T84+T86+T88+T89+T90+T91+T83</f>
        <v>172939.45399999997</v>
      </c>
      <c r="U92" s="49">
        <f t="shared" si="100"/>
        <v>97152.48000000004</v>
      </c>
      <c r="V92" s="50">
        <f t="shared" si="111"/>
        <v>156.17716359853898</v>
      </c>
    </row>
    <row r="93" spans="1:22" s="19" customFormat="1" ht="78" x14ac:dyDescent="0.25">
      <c r="A93" s="116">
        <v>1</v>
      </c>
      <c r="B93" s="118" t="s">
        <v>138</v>
      </c>
      <c r="C93" s="117" t="s">
        <v>65</v>
      </c>
      <c r="D93" s="123"/>
      <c r="E93" s="123"/>
      <c r="F93" s="123">
        <f t="shared" si="101"/>
        <v>0</v>
      </c>
      <c r="G93" s="123"/>
      <c r="H93" s="123"/>
      <c r="I93" s="123"/>
      <c r="J93" s="123"/>
      <c r="K93" s="123"/>
      <c r="L93" s="123"/>
      <c r="M93" s="123"/>
      <c r="N93" s="123">
        <f t="shared" si="102"/>
        <v>0</v>
      </c>
      <c r="O93" s="69"/>
      <c r="P93" s="123">
        <f>M93</f>
        <v>0</v>
      </c>
      <c r="Q93" s="123">
        <f t="shared" si="103"/>
        <v>0</v>
      </c>
      <c r="R93" s="69"/>
      <c r="S93" s="69"/>
      <c r="T93" s="123">
        <v>16316.299000000001</v>
      </c>
      <c r="U93" s="120">
        <f t="shared" si="100"/>
        <v>-16316.299000000001</v>
      </c>
      <c r="V93" s="121"/>
    </row>
    <row r="94" spans="1:22" s="19" customFormat="1" ht="39" x14ac:dyDescent="0.25">
      <c r="A94" s="116">
        <f>A93+1</f>
        <v>2</v>
      </c>
      <c r="B94" s="118" t="s">
        <v>169</v>
      </c>
      <c r="C94" s="117" t="s">
        <v>170</v>
      </c>
      <c r="D94" s="123"/>
      <c r="E94" s="123"/>
      <c r="F94" s="123">
        <f t="shared" si="101"/>
        <v>0</v>
      </c>
      <c r="G94" s="123"/>
      <c r="H94" s="123"/>
      <c r="I94" s="123"/>
      <c r="J94" s="123"/>
      <c r="K94" s="123"/>
      <c r="L94" s="123"/>
      <c r="M94" s="123"/>
      <c r="N94" s="123"/>
      <c r="O94" s="69"/>
      <c r="P94" s="123"/>
      <c r="Q94" s="123"/>
      <c r="R94" s="69"/>
      <c r="S94" s="69"/>
      <c r="T94" s="123">
        <v>10260.334000000001</v>
      </c>
      <c r="U94" s="120">
        <f t="shared" si="100"/>
        <v>-10260.334000000001</v>
      </c>
      <c r="V94" s="121"/>
    </row>
    <row r="95" spans="1:22" s="19" customFormat="1" ht="48" customHeight="1" x14ac:dyDescent="0.25">
      <c r="A95" s="116">
        <f>A94+1</f>
        <v>3</v>
      </c>
      <c r="B95" s="118" t="s">
        <v>150</v>
      </c>
      <c r="C95" s="117" t="s">
        <v>151</v>
      </c>
      <c r="D95" s="123"/>
      <c r="E95" s="123"/>
      <c r="F95" s="123">
        <f t="shared" si="101"/>
        <v>0</v>
      </c>
      <c r="G95" s="123"/>
      <c r="H95" s="123"/>
      <c r="I95" s="123"/>
      <c r="J95" s="123"/>
      <c r="K95" s="123"/>
      <c r="L95" s="123"/>
      <c r="M95" s="123"/>
      <c r="N95" s="123">
        <f t="shared" si="102"/>
        <v>0</v>
      </c>
      <c r="O95" s="69"/>
      <c r="P95" s="123">
        <f>M95</f>
        <v>0</v>
      </c>
      <c r="Q95" s="123">
        <f t="shared" si="103"/>
        <v>0</v>
      </c>
      <c r="R95" s="69"/>
      <c r="S95" s="69"/>
      <c r="T95" s="123">
        <v>32619.324000000001</v>
      </c>
      <c r="U95" s="120">
        <f t="shared" si="100"/>
        <v>-32619.324000000001</v>
      </c>
      <c r="V95" s="121"/>
    </row>
    <row r="96" spans="1:22" s="29" customFormat="1" ht="38.25" customHeight="1" x14ac:dyDescent="0.3">
      <c r="A96" s="27"/>
      <c r="B96" s="30" t="s">
        <v>27</v>
      </c>
      <c r="C96" s="32"/>
      <c r="D96" s="104">
        <f>D97+D100</f>
        <v>0</v>
      </c>
      <c r="E96" s="104">
        <f>E97+E100</f>
        <v>0</v>
      </c>
      <c r="F96" s="104">
        <f t="shared" si="101"/>
        <v>0</v>
      </c>
      <c r="G96" s="104">
        <f t="shared" ref="G96:M96" si="115">G97+G100</f>
        <v>0</v>
      </c>
      <c r="H96" s="104">
        <f t="shared" si="115"/>
        <v>0</v>
      </c>
      <c r="I96" s="104">
        <f t="shared" si="115"/>
        <v>0</v>
      </c>
      <c r="J96" s="104">
        <f t="shared" si="115"/>
        <v>0</v>
      </c>
      <c r="K96" s="104">
        <f t="shared" ref="K96" si="116">K97+K100</f>
        <v>0</v>
      </c>
      <c r="L96" s="104">
        <f t="shared" si="115"/>
        <v>0</v>
      </c>
      <c r="M96" s="104">
        <f t="shared" si="115"/>
        <v>0</v>
      </c>
      <c r="N96" s="104">
        <f t="shared" si="102"/>
        <v>0</v>
      </c>
      <c r="O96" s="101"/>
      <c r="P96" s="104">
        <f>P97+P100</f>
        <v>0</v>
      </c>
      <c r="Q96" s="104">
        <f t="shared" si="103"/>
        <v>0</v>
      </c>
      <c r="R96" s="101"/>
      <c r="S96" s="101"/>
      <c r="T96" s="104">
        <f>T97+T100</f>
        <v>59195.957000000002</v>
      </c>
      <c r="U96" s="49">
        <f t="shared" si="100"/>
        <v>-59195.957000000002</v>
      </c>
      <c r="V96" s="50"/>
    </row>
    <row r="97" spans="1:22" s="98" customFormat="1" ht="36" customHeight="1" x14ac:dyDescent="0.25">
      <c r="A97" s="23"/>
      <c r="B97" s="96" t="s">
        <v>66</v>
      </c>
      <c r="C97" s="18"/>
      <c r="D97" s="105">
        <f>D98+D99</f>
        <v>0</v>
      </c>
      <c r="E97" s="105">
        <f>E98+E99</f>
        <v>0</v>
      </c>
      <c r="F97" s="105">
        <f t="shared" si="101"/>
        <v>0</v>
      </c>
      <c r="G97" s="105">
        <f t="shared" ref="G97:M97" si="117">G98+G99</f>
        <v>0</v>
      </c>
      <c r="H97" s="105">
        <f t="shared" si="117"/>
        <v>0</v>
      </c>
      <c r="I97" s="105">
        <f t="shared" si="117"/>
        <v>0</v>
      </c>
      <c r="J97" s="105">
        <f t="shared" si="117"/>
        <v>0</v>
      </c>
      <c r="K97" s="105">
        <f t="shared" ref="K97" si="118">K98+K99</f>
        <v>0</v>
      </c>
      <c r="L97" s="105">
        <f t="shared" si="117"/>
        <v>0</v>
      </c>
      <c r="M97" s="105">
        <f t="shared" si="117"/>
        <v>0</v>
      </c>
      <c r="N97" s="105">
        <f t="shared" si="102"/>
        <v>0</v>
      </c>
      <c r="O97" s="97"/>
      <c r="P97" s="105">
        <f>P98+P99</f>
        <v>0</v>
      </c>
      <c r="Q97" s="105">
        <f t="shared" si="103"/>
        <v>0</v>
      </c>
      <c r="R97" s="97"/>
      <c r="S97" s="97"/>
      <c r="T97" s="105">
        <f>T98+T99</f>
        <v>26576.633000000002</v>
      </c>
      <c r="U97" s="52">
        <f t="shared" si="100"/>
        <v>-26576.633000000002</v>
      </c>
      <c r="V97" s="53"/>
    </row>
    <row r="98" spans="1:22" s="5" customFormat="1" ht="31.5" customHeight="1" x14ac:dyDescent="0.25">
      <c r="A98" s="10"/>
      <c r="B98" s="12" t="s">
        <v>93</v>
      </c>
      <c r="C98" s="12"/>
      <c r="D98" s="110">
        <f>D93</f>
        <v>0</v>
      </c>
      <c r="E98" s="110">
        <f>E93</f>
        <v>0</v>
      </c>
      <c r="F98" s="110">
        <f t="shared" si="101"/>
        <v>0</v>
      </c>
      <c r="G98" s="110">
        <f t="shared" ref="G98:M98" si="119">G93</f>
        <v>0</v>
      </c>
      <c r="H98" s="110">
        <f t="shared" si="119"/>
        <v>0</v>
      </c>
      <c r="I98" s="110">
        <f t="shared" si="119"/>
        <v>0</v>
      </c>
      <c r="J98" s="110">
        <f t="shared" si="119"/>
        <v>0</v>
      </c>
      <c r="K98" s="110">
        <f t="shared" ref="K98" si="120">K93</f>
        <v>0</v>
      </c>
      <c r="L98" s="110">
        <f t="shared" si="119"/>
        <v>0</v>
      </c>
      <c r="M98" s="110">
        <f t="shared" si="119"/>
        <v>0</v>
      </c>
      <c r="N98" s="110">
        <f t="shared" si="102"/>
        <v>0</v>
      </c>
      <c r="O98" s="125"/>
      <c r="P98" s="110">
        <f>P93</f>
        <v>0</v>
      </c>
      <c r="Q98" s="110">
        <f t="shared" si="103"/>
        <v>0</v>
      </c>
      <c r="R98" s="125"/>
      <c r="S98" s="125"/>
      <c r="T98" s="110">
        <f>T93</f>
        <v>16316.299000000001</v>
      </c>
      <c r="U98" s="68">
        <f t="shared" si="100"/>
        <v>-16316.299000000001</v>
      </c>
      <c r="V98" s="122"/>
    </row>
    <row r="99" spans="1:22" s="5" customFormat="1" ht="31.5" customHeight="1" x14ac:dyDescent="0.25">
      <c r="A99" s="10"/>
      <c r="B99" s="91" t="s">
        <v>92</v>
      </c>
      <c r="C99" s="12"/>
      <c r="D99" s="110"/>
      <c r="E99" s="110"/>
      <c r="F99" s="110">
        <f t="shared" si="101"/>
        <v>0</v>
      </c>
      <c r="G99" s="110"/>
      <c r="H99" s="110"/>
      <c r="I99" s="110"/>
      <c r="J99" s="110"/>
      <c r="K99" s="110"/>
      <c r="L99" s="110"/>
      <c r="M99" s="110"/>
      <c r="N99" s="110">
        <f t="shared" si="102"/>
        <v>0</v>
      </c>
      <c r="O99" s="125"/>
      <c r="P99" s="110"/>
      <c r="Q99" s="110">
        <f t="shared" si="103"/>
        <v>0</v>
      </c>
      <c r="R99" s="125"/>
      <c r="S99" s="125"/>
      <c r="T99" s="110">
        <f>T94</f>
        <v>10260.334000000001</v>
      </c>
      <c r="U99" s="68">
        <f t="shared" si="100"/>
        <v>-10260.334000000001</v>
      </c>
      <c r="V99" s="122"/>
    </row>
    <row r="100" spans="1:22" s="136" customFormat="1" ht="45" customHeight="1" x14ac:dyDescent="0.25">
      <c r="A100" s="135"/>
      <c r="B100" s="137" t="s">
        <v>152</v>
      </c>
      <c r="C100" s="7"/>
      <c r="D100" s="131">
        <f>D95</f>
        <v>0</v>
      </c>
      <c r="E100" s="131">
        <f>E95</f>
        <v>0</v>
      </c>
      <c r="F100" s="131">
        <f t="shared" si="101"/>
        <v>0</v>
      </c>
      <c r="G100" s="131"/>
      <c r="H100" s="131"/>
      <c r="I100" s="131"/>
      <c r="J100" s="131"/>
      <c r="K100" s="131"/>
      <c r="L100" s="131"/>
      <c r="M100" s="131">
        <f>M95</f>
        <v>0</v>
      </c>
      <c r="N100" s="131">
        <f t="shared" si="102"/>
        <v>0</v>
      </c>
      <c r="O100" s="102"/>
      <c r="P100" s="131">
        <f>P95</f>
        <v>0</v>
      </c>
      <c r="Q100" s="131">
        <f t="shared" si="103"/>
        <v>0</v>
      </c>
      <c r="R100" s="102"/>
      <c r="S100" s="102"/>
      <c r="T100" s="131">
        <f>T95</f>
        <v>32619.324000000001</v>
      </c>
      <c r="U100" s="132">
        <f t="shared" si="100"/>
        <v>-32619.324000000001</v>
      </c>
      <c r="V100" s="133"/>
    </row>
    <row r="101" spans="1:22" s="80" customFormat="1" ht="32.25" customHeight="1" x14ac:dyDescent="0.3">
      <c r="A101" s="75"/>
      <c r="B101" s="76" t="s">
        <v>42</v>
      </c>
      <c r="C101" s="81"/>
      <c r="D101" s="113">
        <f>D92+D96</f>
        <v>169029.41400000002</v>
      </c>
      <c r="E101" s="113">
        <f>E92+E96</f>
        <v>169029.41400000002</v>
      </c>
      <c r="F101" s="113">
        <f t="shared" si="101"/>
        <v>270091.93400000001</v>
      </c>
      <c r="G101" s="113">
        <f t="shared" ref="G101:M101" si="121">G92+G96</f>
        <v>21174.099000000002</v>
      </c>
      <c r="H101" s="113">
        <f t="shared" si="121"/>
        <v>31155.57</v>
      </c>
      <c r="I101" s="113">
        <f t="shared" si="121"/>
        <v>20267.509999999998</v>
      </c>
      <c r="J101" s="113">
        <f t="shared" si="121"/>
        <v>54851.543000000005</v>
      </c>
      <c r="K101" s="113">
        <f t="shared" si="121"/>
        <v>21220.797999999999</v>
      </c>
      <c r="L101" s="113">
        <f t="shared" si="121"/>
        <v>121422.41399999999</v>
      </c>
      <c r="M101" s="113">
        <f t="shared" si="121"/>
        <v>110213.357</v>
      </c>
      <c r="N101" s="113">
        <f>F101-M101</f>
        <v>159878.57699999999</v>
      </c>
      <c r="O101" s="103">
        <f>F101/M101*100</f>
        <v>245.0627957916208</v>
      </c>
      <c r="P101" s="113">
        <f>P92+P96</f>
        <v>84514.707000000009</v>
      </c>
      <c r="Q101" s="113">
        <f>F101-P101</f>
        <v>185577.22700000001</v>
      </c>
      <c r="R101" s="103">
        <f>F101/P101*100</f>
        <v>319.57980283833911</v>
      </c>
      <c r="S101" s="103">
        <f>F101/E101*100</f>
        <v>159.78990141916955</v>
      </c>
      <c r="T101" s="113">
        <f>T92+T96</f>
        <v>232135.41099999996</v>
      </c>
      <c r="U101" s="78">
        <f>F101-T101</f>
        <v>37956.523000000045</v>
      </c>
      <c r="V101" s="79">
        <f>F101/T101*100</f>
        <v>116.35102668588553</v>
      </c>
    </row>
    <row r="102" spans="1:22" s="9" customFormat="1" ht="21" customHeight="1" x14ac:dyDescent="0.25">
      <c r="A102" s="153" t="s">
        <v>41</v>
      </c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5"/>
    </row>
    <row r="103" spans="1:22" s="80" customFormat="1" ht="30" customHeight="1" x14ac:dyDescent="0.3">
      <c r="A103" s="82"/>
      <c r="B103" s="76" t="s">
        <v>146</v>
      </c>
      <c r="C103" s="81"/>
      <c r="D103" s="113">
        <f>D51+D92</f>
        <v>6418332.4919999987</v>
      </c>
      <c r="E103" s="113">
        <f>E51+E92</f>
        <v>6550645.4469999997</v>
      </c>
      <c r="F103" s="113">
        <f t="shared" si="101"/>
        <v>3454322.2840000005</v>
      </c>
      <c r="G103" s="113">
        <f t="shared" ref="G103:M103" si="122">G51+G92</f>
        <v>529252.804</v>
      </c>
      <c r="H103" s="113">
        <f t="shared" si="122"/>
        <v>570782.09300000023</v>
      </c>
      <c r="I103" s="113">
        <f t="shared" si="122"/>
        <v>487850.38800000004</v>
      </c>
      <c r="J103" s="113">
        <f t="shared" si="122"/>
        <v>639516.23399999994</v>
      </c>
      <c r="K103" s="113">
        <f t="shared" si="122"/>
        <v>575647.53</v>
      </c>
      <c r="L103" s="113">
        <f t="shared" si="122"/>
        <v>651273.23499999999</v>
      </c>
      <c r="M103" s="113">
        <f t="shared" si="122"/>
        <v>3095529.1569999997</v>
      </c>
      <c r="N103" s="113">
        <f>F103-M103</f>
        <v>358793.12700000079</v>
      </c>
      <c r="O103" s="103">
        <f>F103/M103*100</f>
        <v>111.59068801496031</v>
      </c>
      <c r="P103" s="113">
        <f>P51+P92</f>
        <v>3275322.7234999998</v>
      </c>
      <c r="Q103" s="113">
        <f>F103-P103</f>
        <v>178999.5605000006</v>
      </c>
      <c r="R103" s="103">
        <f>F103/P103*100</f>
        <v>105.46509689612272</v>
      </c>
      <c r="S103" s="103">
        <f>F103/E103*100</f>
        <v>52.732548448061358</v>
      </c>
      <c r="T103" s="113">
        <f>T51+T92</f>
        <v>2831926.0269999998</v>
      </c>
      <c r="U103" s="78">
        <f>F103-T103</f>
        <v>622396.25700000068</v>
      </c>
      <c r="V103" s="79">
        <f>F103/T103*100</f>
        <v>121.97784303212667</v>
      </c>
    </row>
    <row r="104" spans="1:22" s="21" customFormat="1" ht="22.5" hidden="1" customHeight="1" x14ac:dyDescent="0.3">
      <c r="A104" s="95"/>
      <c r="B104" s="11"/>
      <c r="C104" s="18"/>
      <c r="D104" s="105"/>
      <c r="E104" s="105"/>
      <c r="F104" s="105">
        <f t="shared" si="101"/>
        <v>0</v>
      </c>
      <c r="G104" s="105"/>
      <c r="H104" s="105"/>
      <c r="I104" s="105"/>
      <c r="J104" s="105"/>
      <c r="K104" s="105"/>
      <c r="L104" s="105"/>
      <c r="M104" s="105"/>
      <c r="N104" s="105"/>
      <c r="O104" s="97"/>
      <c r="P104" s="105"/>
      <c r="Q104" s="105"/>
      <c r="R104" s="97"/>
      <c r="S104" s="97"/>
      <c r="T104" s="105"/>
      <c r="U104" s="52"/>
      <c r="V104" s="53"/>
    </row>
    <row r="105" spans="1:22" s="21" customFormat="1" ht="11.25" customHeight="1" x14ac:dyDescent="0.3">
      <c r="A105" s="8"/>
      <c r="B105" s="11"/>
      <c r="C105" s="18"/>
      <c r="D105" s="105"/>
      <c r="E105" s="105"/>
      <c r="F105" s="105">
        <f t="shared" si="101"/>
        <v>0</v>
      </c>
      <c r="G105" s="105"/>
      <c r="H105" s="105"/>
      <c r="I105" s="105"/>
      <c r="J105" s="105"/>
      <c r="K105" s="105"/>
      <c r="L105" s="105"/>
      <c r="M105" s="105"/>
      <c r="N105" s="105"/>
      <c r="O105" s="97"/>
      <c r="P105" s="105"/>
      <c r="Q105" s="105"/>
      <c r="R105" s="97"/>
      <c r="S105" s="97"/>
      <c r="T105" s="105"/>
      <c r="U105" s="52"/>
      <c r="V105" s="53"/>
    </row>
    <row r="106" spans="1:22" s="29" customFormat="1" ht="32.25" customHeight="1" x14ac:dyDescent="0.3">
      <c r="A106" s="27"/>
      <c r="B106" s="30" t="s">
        <v>27</v>
      </c>
      <c r="C106" s="32"/>
      <c r="D106" s="104">
        <f>D107+D108+D109+D112</f>
        <v>620318.51</v>
      </c>
      <c r="E106" s="104">
        <f>E107+E108+E109+E112</f>
        <v>830163.07700000005</v>
      </c>
      <c r="F106" s="104">
        <f t="shared" si="101"/>
        <v>619434.10499999998</v>
      </c>
      <c r="G106" s="104">
        <f t="shared" ref="G106:M106" si="123">G107+G108+G109+G112</f>
        <v>77177.726999999999</v>
      </c>
      <c r="H106" s="104">
        <f t="shared" si="123"/>
        <v>78538.081000000006</v>
      </c>
      <c r="I106" s="104">
        <f t="shared" si="123"/>
        <v>78466.065999999992</v>
      </c>
      <c r="J106" s="104">
        <f t="shared" si="123"/>
        <v>78945.156000000003</v>
      </c>
      <c r="K106" s="104">
        <f t="shared" ref="K106" si="124">K107+K108+K109+K112</f>
        <v>105411.14199999999</v>
      </c>
      <c r="L106" s="104">
        <f t="shared" si="123"/>
        <v>200895.93300000002</v>
      </c>
      <c r="M106" s="104">
        <f t="shared" si="123"/>
        <v>613633.28700000001</v>
      </c>
      <c r="N106" s="104">
        <f t="shared" ref="N106:N113" si="125">F106-M106</f>
        <v>5800.8179999999702</v>
      </c>
      <c r="O106" s="101">
        <f>F106/M106*100</f>
        <v>100.94532322852947</v>
      </c>
      <c r="P106" s="104">
        <f>P107+P108+P109+P112</f>
        <v>613633.28700000001</v>
      </c>
      <c r="Q106" s="104">
        <f t="shared" ref="Q106:Q113" si="126">F106-P106</f>
        <v>5800.8179999999702</v>
      </c>
      <c r="R106" s="101">
        <f>F106/P106*100</f>
        <v>100.94532322852947</v>
      </c>
      <c r="S106" s="101">
        <f>F106/E106*100</f>
        <v>74.615954643330866</v>
      </c>
      <c r="T106" s="104">
        <f>T107+T108+T109+T112</f>
        <v>595691.14700000011</v>
      </c>
      <c r="U106" s="49">
        <f t="shared" ref="U106:U113" si="127">F106-T106</f>
        <v>23742.957999999868</v>
      </c>
      <c r="V106" s="50">
        <f>F106/T106*100</f>
        <v>103.98578325690644</v>
      </c>
    </row>
    <row r="107" spans="1:22" s="35" customFormat="1" ht="22.5" hidden="1" customHeight="1" x14ac:dyDescent="0.3">
      <c r="A107" s="84"/>
      <c r="B107" s="83" t="s">
        <v>131</v>
      </c>
      <c r="C107" s="34"/>
      <c r="D107" s="105">
        <f>D72</f>
        <v>0</v>
      </c>
      <c r="E107" s="105">
        <f>E72</f>
        <v>0</v>
      </c>
      <c r="F107" s="105">
        <f t="shared" si="101"/>
        <v>0</v>
      </c>
      <c r="G107" s="105">
        <f t="shared" ref="G107:M108" si="128">G72</f>
        <v>0</v>
      </c>
      <c r="H107" s="105">
        <f t="shared" si="128"/>
        <v>0</v>
      </c>
      <c r="I107" s="105">
        <f t="shared" si="128"/>
        <v>0</v>
      </c>
      <c r="J107" s="105">
        <f t="shared" si="128"/>
        <v>0</v>
      </c>
      <c r="K107" s="105">
        <f t="shared" si="128"/>
        <v>0</v>
      </c>
      <c r="L107" s="105">
        <f t="shared" si="128"/>
        <v>0</v>
      </c>
      <c r="M107" s="105">
        <f t="shared" si="128"/>
        <v>0</v>
      </c>
      <c r="N107" s="105">
        <f t="shared" si="125"/>
        <v>0</v>
      </c>
      <c r="O107" s="97"/>
      <c r="P107" s="105">
        <f>P72</f>
        <v>0</v>
      </c>
      <c r="Q107" s="105">
        <f t="shared" si="126"/>
        <v>0</v>
      </c>
      <c r="R107" s="97"/>
      <c r="S107" s="97"/>
      <c r="T107" s="105">
        <f>T72</f>
        <v>0</v>
      </c>
      <c r="U107" s="52">
        <f t="shared" si="127"/>
        <v>0</v>
      </c>
      <c r="V107" s="53"/>
    </row>
    <row r="108" spans="1:22" s="35" customFormat="1" ht="31.5" customHeight="1" x14ac:dyDescent="0.3">
      <c r="A108" s="84"/>
      <c r="B108" s="83" t="s">
        <v>102</v>
      </c>
      <c r="C108" s="34"/>
      <c r="D108" s="105">
        <f>D73</f>
        <v>0</v>
      </c>
      <c r="E108" s="105">
        <f>E73</f>
        <v>1795.681</v>
      </c>
      <c r="F108" s="105">
        <f t="shared" si="101"/>
        <v>1795.681</v>
      </c>
      <c r="G108" s="105">
        <f t="shared" si="128"/>
        <v>0</v>
      </c>
      <c r="H108" s="105">
        <f t="shared" si="128"/>
        <v>0</v>
      </c>
      <c r="I108" s="105">
        <f t="shared" si="128"/>
        <v>337.25700000000001</v>
      </c>
      <c r="J108" s="105">
        <f t="shared" si="128"/>
        <v>667.202</v>
      </c>
      <c r="K108" s="105">
        <f t="shared" si="128"/>
        <v>791.22199999999998</v>
      </c>
      <c r="L108" s="105">
        <f t="shared" si="128"/>
        <v>0</v>
      </c>
      <c r="M108" s="105">
        <f t="shared" si="128"/>
        <v>1795.681</v>
      </c>
      <c r="N108" s="105">
        <f t="shared" si="125"/>
        <v>0</v>
      </c>
      <c r="O108" s="97">
        <f>F108/M108*100</f>
        <v>100</v>
      </c>
      <c r="P108" s="105">
        <f>P73</f>
        <v>1795.681</v>
      </c>
      <c r="Q108" s="105">
        <f t="shared" si="126"/>
        <v>0</v>
      </c>
      <c r="R108" s="97">
        <f>F108/P108*100</f>
        <v>100</v>
      </c>
      <c r="S108" s="97">
        <f>F108/E108*100</f>
        <v>100</v>
      </c>
      <c r="T108" s="105">
        <f>T73</f>
        <v>2856.1130000000003</v>
      </c>
      <c r="U108" s="52">
        <f t="shared" si="127"/>
        <v>-1060.4320000000002</v>
      </c>
      <c r="V108" s="53">
        <f>F108/T108*100</f>
        <v>62.871497031104859</v>
      </c>
    </row>
    <row r="109" spans="1:22" s="35" customFormat="1" ht="31.5" customHeight="1" x14ac:dyDescent="0.3">
      <c r="A109" s="84"/>
      <c r="B109" s="36" t="s">
        <v>66</v>
      </c>
      <c r="C109" s="34"/>
      <c r="D109" s="105">
        <f>D110+D111</f>
        <v>620318.51</v>
      </c>
      <c r="E109" s="105">
        <f>E110+E111</f>
        <v>828367.39600000007</v>
      </c>
      <c r="F109" s="105">
        <f t="shared" si="101"/>
        <v>617638.424</v>
      </c>
      <c r="G109" s="105">
        <f t="shared" ref="G109:M109" si="129">G110+G111</f>
        <v>77177.726999999999</v>
      </c>
      <c r="H109" s="105">
        <f t="shared" ref="H109:L109" si="130">H110+H111</f>
        <v>78538.081000000006</v>
      </c>
      <c r="I109" s="105">
        <f t="shared" ref="I109:K109" si="131">I110+I111</f>
        <v>78128.808999999994</v>
      </c>
      <c r="J109" s="105">
        <f t="shared" si="131"/>
        <v>78277.953999999998</v>
      </c>
      <c r="K109" s="105">
        <f t="shared" si="131"/>
        <v>104619.92</v>
      </c>
      <c r="L109" s="105">
        <f t="shared" si="130"/>
        <v>200895.93300000002</v>
      </c>
      <c r="M109" s="105">
        <f t="shared" si="129"/>
        <v>611837.60600000003</v>
      </c>
      <c r="N109" s="105">
        <f t="shared" si="125"/>
        <v>5800.8179999999702</v>
      </c>
      <c r="O109" s="97">
        <f>F109/M109*100</f>
        <v>100.9480976558345</v>
      </c>
      <c r="P109" s="105">
        <f t="shared" ref="P109" si="132">P110+P111</f>
        <v>611837.60600000003</v>
      </c>
      <c r="Q109" s="105">
        <f t="shared" si="126"/>
        <v>5800.8179999999702</v>
      </c>
      <c r="R109" s="97">
        <f>F109/P109*100</f>
        <v>100.9480976558345</v>
      </c>
      <c r="S109" s="97">
        <f>F109/E109*100</f>
        <v>74.560928759682852</v>
      </c>
      <c r="T109" s="105">
        <f t="shared" ref="T109" si="133">T110+T111</f>
        <v>560215.71000000008</v>
      </c>
      <c r="U109" s="52">
        <f t="shared" si="127"/>
        <v>57422.71399999992</v>
      </c>
      <c r="V109" s="53">
        <f>F109/T109*100</f>
        <v>110.25010776652442</v>
      </c>
    </row>
    <row r="110" spans="1:22" s="87" customFormat="1" ht="29.25" customHeight="1" x14ac:dyDescent="0.35">
      <c r="A110" s="85"/>
      <c r="B110" s="86" t="s">
        <v>93</v>
      </c>
      <c r="C110" s="86"/>
      <c r="D110" s="110">
        <f>D75+D98</f>
        <v>599998.4</v>
      </c>
      <c r="E110" s="110">
        <f>E75+E98</f>
        <v>666174.9</v>
      </c>
      <c r="F110" s="110">
        <f t="shared" si="101"/>
        <v>596809.10000000009</v>
      </c>
      <c r="G110" s="110">
        <f t="shared" ref="G110:M110" si="134">G75+G98</f>
        <v>75041.2</v>
      </c>
      <c r="H110" s="110">
        <f t="shared" si="134"/>
        <v>75369.8</v>
      </c>
      <c r="I110" s="110">
        <f t="shared" si="134"/>
        <v>75205.5</v>
      </c>
      <c r="J110" s="110">
        <f t="shared" si="134"/>
        <v>75205.5</v>
      </c>
      <c r="K110" s="110">
        <f t="shared" si="134"/>
        <v>101210.7</v>
      </c>
      <c r="L110" s="110">
        <f t="shared" si="134"/>
        <v>194776.40000000002</v>
      </c>
      <c r="M110" s="110">
        <f t="shared" si="134"/>
        <v>590849</v>
      </c>
      <c r="N110" s="110">
        <f t="shared" si="125"/>
        <v>5960.1000000000931</v>
      </c>
      <c r="O110" s="125">
        <f>F110/M110*100</f>
        <v>101.00873488827095</v>
      </c>
      <c r="P110" s="110">
        <f>P75+P98</f>
        <v>590849</v>
      </c>
      <c r="Q110" s="110">
        <f t="shared" si="126"/>
        <v>5960.1000000000931</v>
      </c>
      <c r="R110" s="125">
        <f>F110/P110*100</f>
        <v>101.00873488827095</v>
      </c>
      <c r="S110" s="125">
        <f>F110/E110*100</f>
        <v>89.587449181889028</v>
      </c>
      <c r="T110" s="110">
        <f>T75+T98</f>
        <v>534909.69900000002</v>
      </c>
      <c r="U110" s="68">
        <f t="shared" si="127"/>
        <v>61899.401000000071</v>
      </c>
      <c r="V110" s="122">
        <f>F110/T110*100</f>
        <v>111.57193468649371</v>
      </c>
    </row>
    <row r="111" spans="1:22" s="87" customFormat="1" ht="28.5" customHeight="1" x14ac:dyDescent="0.35">
      <c r="A111" s="85"/>
      <c r="B111" s="86" t="s">
        <v>92</v>
      </c>
      <c r="C111" s="86"/>
      <c r="D111" s="110">
        <f>D99+D76</f>
        <v>20320.11</v>
      </c>
      <c r="E111" s="110">
        <f>E99+E76</f>
        <v>162192.49600000001</v>
      </c>
      <c r="F111" s="110">
        <f t="shared" si="101"/>
        <v>20829.324000000001</v>
      </c>
      <c r="G111" s="110">
        <f t="shared" ref="G111:M111" si="135">G99+G76</f>
        <v>2136.527</v>
      </c>
      <c r="H111" s="110">
        <f t="shared" si="135"/>
        <v>3168.2809999999999</v>
      </c>
      <c r="I111" s="110">
        <f t="shared" si="135"/>
        <v>2923.3090000000002</v>
      </c>
      <c r="J111" s="110">
        <f t="shared" si="135"/>
        <v>3072.4540000000002</v>
      </c>
      <c r="K111" s="110">
        <f t="shared" si="135"/>
        <v>3409.2200000000003</v>
      </c>
      <c r="L111" s="110">
        <f t="shared" si="135"/>
        <v>6119.5329999999994</v>
      </c>
      <c r="M111" s="110">
        <f t="shared" si="135"/>
        <v>20988.606</v>
      </c>
      <c r="N111" s="110">
        <f t="shared" si="125"/>
        <v>-159.28199999999924</v>
      </c>
      <c r="O111" s="125">
        <f>F111/M111*100</f>
        <v>99.241102529629657</v>
      </c>
      <c r="P111" s="110">
        <f>P99+P76</f>
        <v>20988.606</v>
      </c>
      <c r="Q111" s="110">
        <f t="shared" si="126"/>
        <v>-159.28199999999924</v>
      </c>
      <c r="R111" s="125">
        <f>F111/P111*100</f>
        <v>99.241102529629657</v>
      </c>
      <c r="S111" s="125">
        <f>F111/E111*100</f>
        <v>12.842347527594617</v>
      </c>
      <c r="T111" s="110">
        <f>T99+T76</f>
        <v>25306.011000000002</v>
      </c>
      <c r="U111" s="68">
        <f t="shared" si="127"/>
        <v>-4476.6870000000017</v>
      </c>
      <c r="V111" s="122">
        <f>F111/T111*100</f>
        <v>82.309787978832375</v>
      </c>
    </row>
    <row r="112" spans="1:22" s="134" customFormat="1" ht="40.5" x14ac:dyDescent="0.35">
      <c r="A112" s="130"/>
      <c r="B112" s="137" t="s">
        <v>152</v>
      </c>
      <c r="C112" s="111"/>
      <c r="D112" s="131">
        <f>D100</f>
        <v>0</v>
      </c>
      <c r="E112" s="131">
        <f>E100</f>
        <v>0</v>
      </c>
      <c r="F112" s="131">
        <f t="shared" si="101"/>
        <v>0</v>
      </c>
      <c r="G112" s="131">
        <f t="shared" ref="G112:M112" si="136">G100</f>
        <v>0</v>
      </c>
      <c r="H112" s="131">
        <f t="shared" si="136"/>
        <v>0</v>
      </c>
      <c r="I112" s="131">
        <f t="shared" si="136"/>
        <v>0</v>
      </c>
      <c r="J112" s="131">
        <f t="shared" si="136"/>
        <v>0</v>
      </c>
      <c r="K112" s="131">
        <f t="shared" si="136"/>
        <v>0</v>
      </c>
      <c r="L112" s="131">
        <f t="shared" si="136"/>
        <v>0</v>
      </c>
      <c r="M112" s="131">
        <f t="shared" si="136"/>
        <v>0</v>
      </c>
      <c r="N112" s="131">
        <f t="shared" si="125"/>
        <v>0</v>
      </c>
      <c r="O112" s="102"/>
      <c r="P112" s="131">
        <f>P100</f>
        <v>0</v>
      </c>
      <c r="Q112" s="131">
        <f t="shared" si="126"/>
        <v>0</v>
      </c>
      <c r="R112" s="102"/>
      <c r="S112" s="102"/>
      <c r="T112" s="131">
        <f>T100</f>
        <v>32619.324000000001</v>
      </c>
      <c r="U112" s="132">
        <f t="shared" si="127"/>
        <v>-32619.324000000001</v>
      </c>
      <c r="V112" s="133"/>
    </row>
    <row r="113" spans="1:22" s="80" customFormat="1" ht="55.5" customHeight="1" x14ac:dyDescent="0.3">
      <c r="A113" s="82"/>
      <c r="B113" s="76" t="s">
        <v>117</v>
      </c>
      <c r="C113" s="81"/>
      <c r="D113" s="113">
        <f>D103+D106</f>
        <v>7038651.0019999985</v>
      </c>
      <c r="E113" s="113">
        <f>E103+E106</f>
        <v>7380808.5240000002</v>
      </c>
      <c r="F113" s="113">
        <f t="shared" si="101"/>
        <v>4073756.389</v>
      </c>
      <c r="G113" s="113">
        <f t="shared" ref="G113:M113" si="137">G103+G106</f>
        <v>606430.53099999996</v>
      </c>
      <c r="H113" s="113">
        <f t="shared" si="137"/>
        <v>649320.17400000023</v>
      </c>
      <c r="I113" s="113">
        <f t="shared" si="137"/>
        <v>566316.45400000003</v>
      </c>
      <c r="J113" s="113">
        <f t="shared" si="137"/>
        <v>718461.3899999999</v>
      </c>
      <c r="K113" s="113">
        <f t="shared" si="137"/>
        <v>681058.67200000002</v>
      </c>
      <c r="L113" s="113">
        <f t="shared" si="137"/>
        <v>852169.16800000006</v>
      </c>
      <c r="M113" s="113">
        <f t="shared" si="137"/>
        <v>3709162.4439999997</v>
      </c>
      <c r="N113" s="113">
        <f t="shared" si="125"/>
        <v>364593.9450000003</v>
      </c>
      <c r="O113" s="103">
        <f>F113/M113*100</f>
        <v>109.82954913688867</v>
      </c>
      <c r="P113" s="113">
        <f>P103+P106</f>
        <v>3888956.0104999999</v>
      </c>
      <c r="Q113" s="113">
        <f t="shared" si="126"/>
        <v>184800.37850000011</v>
      </c>
      <c r="R113" s="103">
        <f>F113/P113*100</f>
        <v>104.7519277153315</v>
      </c>
      <c r="S113" s="103">
        <f>F113/E113*100</f>
        <v>55.193904241702832</v>
      </c>
      <c r="T113" s="113">
        <f>T103+T106</f>
        <v>3427617.1739999996</v>
      </c>
      <c r="U113" s="78">
        <f t="shared" si="127"/>
        <v>646139.21500000032</v>
      </c>
      <c r="V113" s="79">
        <f>F113/T113*100</f>
        <v>118.85097378730779</v>
      </c>
    </row>
    <row r="114" spans="1:22" s="35" customFormat="1" ht="45" customHeight="1" x14ac:dyDescent="0.3">
      <c r="A114" s="138"/>
      <c r="B114" s="139" t="s">
        <v>147</v>
      </c>
      <c r="C114" s="139"/>
      <c r="D114" s="140" t="s">
        <v>83</v>
      </c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1"/>
      <c r="V114" s="142"/>
    </row>
    <row r="115" spans="1:22" s="5" customFormat="1" ht="18" customHeight="1" x14ac:dyDescent="0.45">
      <c r="A115" s="4"/>
      <c r="B115" s="20" t="s">
        <v>49</v>
      </c>
      <c r="C115" s="14"/>
      <c r="D115" s="14"/>
      <c r="E115" s="14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54"/>
      <c r="V115" s="55"/>
    </row>
  </sheetData>
  <mergeCells count="29">
    <mergeCell ref="A1:V1"/>
    <mergeCell ref="A102:V102"/>
    <mergeCell ref="A79:V79"/>
    <mergeCell ref="A6:V6"/>
    <mergeCell ref="I3:I4"/>
    <mergeCell ref="J3:J4"/>
    <mergeCell ref="V3:V4"/>
    <mergeCell ref="O3:O4"/>
    <mergeCell ref="P3:P4"/>
    <mergeCell ref="Q3:Q4"/>
    <mergeCell ref="R3:R4"/>
    <mergeCell ref="S3:S4"/>
    <mergeCell ref="T3:T4"/>
    <mergeCell ref="U3:U4"/>
    <mergeCell ref="K3:K4"/>
    <mergeCell ref="D3:D4"/>
    <mergeCell ref="N3:N4"/>
    <mergeCell ref="H3:H4"/>
    <mergeCell ref="E3:E4"/>
    <mergeCell ref="L3:L4"/>
    <mergeCell ref="F3:F4"/>
    <mergeCell ref="G3:G4"/>
    <mergeCell ref="M3:M4"/>
    <mergeCell ref="C15:C17"/>
    <mergeCell ref="C23:C25"/>
    <mergeCell ref="A51:C51"/>
    <mergeCell ref="A3:A4"/>
    <mergeCell ref="B3:B4"/>
    <mergeCell ref="C3:C4"/>
  </mergeCells>
  <printOptions horizontalCentered="1"/>
  <pageMargins left="0.39370078740157483" right="0" top="0" bottom="0" header="0.23622047244094491" footer="0.11811023622047245"/>
  <pageSetup paperSize="9" scale="42" fitToHeight="6" orientation="landscape" horizontalDpi="300" verticalDpi="300" r:id="rId1"/>
  <headerFooter alignWithMargins="0"/>
  <rowBreaks count="1" manualBreakCount="1">
    <brk id="78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2025-07-01T07:36:28Z</cp:lastPrinted>
  <dcterms:created xsi:type="dcterms:W3CDTF">1996-10-08T23:32:33Z</dcterms:created>
  <dcterms:modified xsi:type="dcterms:W3CDTF">2025-07-15T08:33:53Z</dcterms:modified>
</cp:coreProperties>
</file>